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MAYO 2021\"/>
    </mc:Choice>
  </mc:AlternateContent>
  <xr:revisionPtr revIDLastSave="0" documentId="13_ncr:1_{D7ED2E50-33DD-4E20-90FA-72178E1C58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VISADO OK" sheetId="1" r:id="rId1"/>
  </sheets>
  <definedNames>
    <definedName name="Tabla" localSheetId="0">'REVISADO OK'!$A$4:$AB$17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X8" i="1"/>
  <c r="S8" i="1"/>
  <c r="Y8" i="1"/>
  <c r="M8" i="1"/>
  <c r="X7" i="1"/>
  <c r="S7" i="1"/>
  <c r="Y7" i="1"/>
  <c r="M7" i="1"/>
  <c r="X6" i="1"/>
  <c r="S6" i="1"/>
  <c r="Y6" i="1"/>
  <c r="M6" i="1"/>
  <c r="T15" i="1"/>
  <c r="X12" i="1"/>
  <c r="S12" i="1"/>
  <c r="Y12" i="1"/>
  <c r="M12" i="1"/>
  <c r="H12" i="1"/>
  <c r="X11" i="1"/>
  <c r="S11" i="1"/>
  <c r="Y11" i="1"/>
  <c r="M11" i="1"/>
  <c r="H11" i="1"/>
  <c r="X10" i="1"/>
  <c r="S10" i="1"/>
  <c r="Y10" i="1"/>
  <c r="M10" i="1"/>
  <c r="S9" i="1"/>
  <c r="Y9" i="1"/>
  <c r="M9" i="1"/>
  <c r="X16" i="1"/>
  <c r="S16" i="1"/>
  <c r="Y16" i="1"/>
  <c r="M16" i="1"/>
  <c r="X15" i="1"/>
  <c r="S15" i="1"/>
  <c r="Y15" i="1"/>
  <c r="M15" i="1"/>
  <c r="X14" i="1"/>
  <c r="S14" i="1"/>
  <c r="Y14" i="1"/>
  <c r="M14" i="1"/>
  <c r="X13" i="1"/>
  <c r="S13" i="1"/>
  <c r="Y13" i="1"/>
  <c r="M13" i="1"/>
  <c r="Z17" i="1"/>
  <c r="W17" i="1"/>
  <c r="V17" i="1"/>
  <c r="T17" i="1"/>
  <c r="R17" i="1"/>
  <c r="Q17" i="1"/>
  <c r="P17" i="1"/>
  <c r="O17" i="1"/>
  <c r="U17" i="1"/>
  <c r="H13" i="1"/>
  <c r="M17" i="1"/>
  <c r="X17" i="1"/>
  <c r="S17" i="1"/>
  <c r="Y17" i="1"/>
</calcChain>
</file>

<file path=xl/sharedStrings.xml><?xml version="1.0" encoding="utf-8"?>
<sst xmlns="http://schemas.openxmlformats.org/spreadsheetml/2006/main" count="143" uniqueCount="90">
  <si>
    <t>FECHA DE CORTE</t>
  </si>
  <si>
    <t>PLAN DE ACCIÓN 
INSTITUTO DE LA JUVENTUD, EL DEPORTE Y LA RECREACIÓN DE BUCARAMANGA</t>
  </si>
  <si>
    <t>VIGENCIA 2021</t>
  </si>
  <si>
    <t>PDM 2020-2023</t>
  </si>
  <si>
    <t>PROYECTOS DE INVERSIÓN</t>
  </si>
  <si>
    <t>CUMPLIMIENTO DE META</t>
  </si>
  <si>
    <t>RECURSOS PROGRAMADOS</t>
  </si>
  <si>
    <t>RECURSOS EJECUTADOS</t>
  </si>
  <si>
    <t>EJECUCIÓN PPTAL</t>
  </si>
  <si>
    <t>RECURSOS GESTIONADOS</t>
  </si>
  <si>
    <t>RESPONSABLES</t>
  </si>
  <si>
    <t>Línea estratégica</t>
  </si>
  <si>
    <t>Componente</t>
  </si>
  <si>
    <t xml:space="preserve">Programa </t>
  </si>
  <si>
    <t>Meta PDM</t>
  </si>
  <si>
    <t>Indicador de producto</t>
  </si>
  <si>
    <t>Código BPIM</t>
  </si>
  <si>
    <t>Nombre del Proyecto</t>
  </si>
  <si>
    <t>Actividades</t>
  </si>
  <si>
    <t>Fecha inicio</t>
  </si>
  <si>
    <t>Fecha de terminación</t>
  </si>
  <si>
    <t>Meta programada</t>
  </si>
  <si>
    <t>Meta ejecutada</t>
  </si>
  <si>
    <t>AVANCE</t>
  </si>
  <si>
    <t>Rubro</t>
  </si>
  <si>
    <t>RECURSOS PROPIOS</t>
  </si>
  <si>
    <t>SGP</t>
  </si>
  <si>
    <t>SGR</t>
  </si>
  <si>
    <t xml:space="preserve">OTROS </t>
  </si>
  <si>
    <t>TOTAL PROGRAMADO</t>
  </si>
  <si>
    <t>OTROS</t>
  </si>
  <si>
    <t>TOTAL EJECUTADO</t>
  </si>
  <si>
    <t>Dependencia</t>
  </si>
  <si>
    <t>Responsable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</si>
  <si>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</si>
  <si>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</si>
  <si>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</si>
  <si>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</si>
  <si>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</si>
  <si>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</si>
  <si>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</si>
  <si>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</si>
  <si>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</si>
  <si>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</si>
  <si>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</si>
  <si>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</si>
  <si>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</si>
  <si>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>2.3.2.02.02.009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</si>
  <si>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</si>
  <si>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</si>
  <si>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</si>
  <si>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</si>
  <si>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</si>
  <si>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</si>
  <si>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</si>
  <si>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</si>
  <si>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</si>
  <si>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</si>
  <si>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</si>
  <si>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 xml:space="preserve">2.3.2.02.01.002 2.3.2.02.01.003 
2.3.2.02.02.006 2.3.2.02.02.007
2.3.2.02.02.008 2.3.2.02.02.009
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</si>
  <si>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</si>
  <si>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</si>
  <si>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 xml:space="preserve">
2.3.2.02.01.002 2.3.2.02.01.003
2.3.2.02.02.007 2.3.2.02.02.009
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</si>
  <si>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</si>
  <si>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</si>
  <si>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</si>
  <si>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 xml:space="preserve">
2.3.2.02.01.002 2.3.2.02.01.003
2.3.2.02.02.007      2.3.2.02.02.008   2.3.2.02.02.009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</si>
  <si>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</si>
  <si>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</si>
  <si>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</si>
  <si>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</si>
  <si>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</si>
  <si>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</si>
  <si>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</si>
  <si>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</si>
  <si>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</si>
  <si>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</si>
  <si>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</si>
  <si>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</si>
  <si>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</si>
  <si>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</si>
  <si>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</si>
  <si>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</si>
  <si>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</si>
  <si>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</si>
  <si>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</si>
  <si>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</si>
  <si>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2.3.2.02.01.003;                                2.3.2.02.02.006;                               2.3.2.02.02.008                      </t>
  </si>
  <si>
    <t>TOTALES</t>
  </si>
  <si>
    <t>2.3.2.02.02.009                                                                                                                                                                   2.3.2.02.01.003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</si>
</sst>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44" formatCode="_-&quot;$&quot;\ * #,##0.00_-;\-&quot;$&quot;\ * #,##0.00_-;_-&quot;$&quot;\ * &quot;-&quot;??_-;_-@_-"/>
    <numFmt numFmtId="164" formatCode="dd/mm/yyyy;@"/>
    <numFmt numFmtId="165" formatCode="&quot;$&quot;\ #,##0"/>
    <numFmt numFmtId="166" formatCode="&quot;$&quot;\ #,##0.00"/>
    <numFmt numFmtId="167" formatCode="_-&quot;$&quot;* #,##0_-;\-&quot;$&quot;* #,##0_-;_-&quot;$&quot;* &quot;-&quot;_-;_-@_-"/>
    <numFmt numFmtId="168" formatCode="_-&quot;$&quot;\ * #,##0_-;\-&quot;$&quot;\ * #,##0_-;_-&quot;$&quot;\ * &quot;-&quot;??_-;_-@_-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16" fontId="3" fillId="0" borderId="0" xfId="0" applyNumberFormat="1" applyFont="1"/>
    <xf numFmtId="0" fontId="3" fillId="0" borderId="0" xfId="0" applyFont="1" applyAlignment="1">
      <alignment horizontal="justify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5" fontId="7" fillId="4" borderId="1" xfId="1" applyNumberFormat="1" applyFont="1" applyFill="1" applyBorder="1" applyAlignment="1">
      <alignment horizontal="center" vertical="center" wrapText="1"/>
    </xf>
    <xf numFmtId="5" fontId="7" fillId="0" borderId="1" xfId="1" applyNumberFormat="1" applyFont="1" applyFill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 wrapText="1"/>
    </xf>
    <xf numFmtId="5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7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justify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5" fontId="7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10" fillId="2" borderId="5" xfId="0" applyFont="1" applyFill="1" applyBorder="1" applyAlignment="1">
      <alignment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68" fontId="2" fillId="2" borderId="1" xfId="1" applyNumberFormat="1" applyFont="1" applyFill="1" applyBorder="1" applyAlignment="1">
      <alignment vertical="center"/>
    </xf>
    <xf numFmtId="168" fontId="10" fillId="2" borderId="1" xfId="1" applyNumberFormat="1" applyFont="1" applyFill="1" applyBorder="1" applyAlignment="1">
      <alignment vertical="center"/>
    </xf>
    <xf numFmtId="9" fontId="10" fillId="2" borderId="3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justify"/>
    </xf>
    <xf numFmtId="0" fontId="8" fillId="0" borderId="0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/>
    </xf>
    <xf numFmtId="5" fontId="6" fillId="4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" fontId="6" fillId="3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7" fillId="3" borderId="1" xfId="3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justify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15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821531</xdr:colOff>
      <xdr:row>0</xdr:row>
      <xdr:rowOff>23811</xdr:rowOff>
    </xdr:from>
    <xdr:to>
      <xdr:col>6</xdr:col>
      <xdr:colOff>1203917</xdr:colOff>
      <xdr:row>2</xdr:row>
      <xdr:rowOff>153080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23811"/>
          <a:ext cx="1811136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showGridLines="0" tabSelected="1" topLeftCell="F1" zoomScaleNormal="100" zoomScaleSheetLayoutView="51" workbookViewId="0">
      <selection activeCell="M5" sqref="M1:AC1048576"/>
    </sheetView>
  </sheetViews>
  <sheetFormatPr baseColWidth="10" defaultColWidth="11" defaultRowHeight="15" x14ac:dyDescent="0.2"/>
  <cols>
    <col min="1" max="1" width="23" style="4" customWidth="1"/>
    <col min="2" max="5" width="23" style="2" customWidth="1"/>
    <col min="6" max="6" width="18.75" style="2" customWidth="1"/>
    <col min="7" max="7" width="33.875" style="2" customWidth="1"/>
    <col min="8" max="8" width="22.125" style="2" customWidth="1"/>
    <col min="9" max="10" width="14.875" style="2" customWidth="1"/>
    <col min="11" max="11" width="15.875" style="2" customWidth="1"/>
    <col min="12" max="13" width="17.5" style="2" customWidth="1"/>
    <col min="14" max="14" width="23.625" style="2" customWidth="1"/>
    <col min="15" max="24" width="24.5" style="2" customWidth="1"/>
    <col min="25" max="25" width="16.5" style="2" customWidth="1"/>
    <col min="26" max="26" width="19.25" style="2" customWidth="1"/>
    <col min="27" max="27" width="19.125" style="2" customWidth="1"/>
    <col min="28" max="28" width="18.25" style="2" customWidth="1"/>
    <col min="29" max="16384" width="11" style="2"/>
  </cols>
  <sheetData>
    <row r="1" spans="1:28" ht="15.75" x14ac:dyDescent="0.2">
      <c r="A1" s="1" t="s">
        <v>0</v>
      </c>
      <c r="F1" s="85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Y1" s="88" t="s">
        <v>2</v>
      </c>
      <c r="Z1" s="88"/>
    </row>
    <row r="2" spans="1:28" ht="15.75" x14ac:dyDescent="0.25">
      <c r="A2" s="71">
        <v>44347</v>
      </c>
      <c r="B2" s="3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Y2" s="88"/>
      <c r="Z2" s="88"/>
    </row>
    <row r="3" spans="1:28" ht="15.75" x14ac:dyDescent="0.2"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Y3" s="5"/>
      <c r="Z3" s="6"/>
    </row>
    <row r="4" spans="1:28" s="7" customFormat="1" ht="15.75" x14ac:dyDescent="0.2">
      <c r="A4" s="89" t="s">
        <v>3</v>
      </c>
      <c r="B4" s="90"/>
      <c r="C4" s="90"/>
      <c r="D4" s="90"/>
      <c r="E4" s="90"/>
      <c r="F4" s="89" t="s">
        <v>4</v>
      </c>
      <c r="G4" s="90"/>
      <c r="H4" s="90"/>
      <c r="I4" s="90"/>
      <c r="J4" s="90"/>
      <c r="K4" s="91" t="s">
        <v>5</v>
      </c>
      <c r="L4" s="91"/>
      <c r="M4" s="91"/>
      <c r="N4" s="91" t="s">
        <v>6</v>
      </c>
      <c r="O4" s="91"/>
      <c r="P4" s="91"/>
      <c r="Q4" s="91"/>
      <c r="R4" s="91"/>
      <c r="S4" s="91"/>
      <c r="T4" s="89" t="s">
        <v>7</v>
      </c>
      <c r="U4" s="90"/>
      <c r="V4" s="90"/>
      <c r="W4" s="90"/>
      <c r="X4" s="92"/>
      <c r="Y4" s="93" t="s">
        <v>8</v>
      </c>
      <c r="Z4" s="93" t="s">
        <v>9</v>
      </c>
      <c r="AA4" s="99" t="s">
        <v>10</v>
      </c>
      <c r="AB4" s="99"/>
    </row>
    <row r="5" spans="1:28" ht="31.5" x14ac:dyDescent="0.2">
      <c r="A5" s="8" t="s">
        <v>11</v>
      </c>
      <c r="B5" s="8" t="s">
        <v>12</v>
      </c>
      <c r="C5" s="8" t="s">
        <v>13</v>
      </c>
      <c r="D5" s="8" t="s">
        <v>14</v>
      </c>
      <c r="E5" s="9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22</v>
      </c>
      <c r="M5" s="10" t="s">
        <v>23</v>
      </c>
      <c r="N5" s="8" t="s">
        <v>24</v>
      </c>
      <c r="O5" s="10" t="s">
        <v>25</v>
      </c>
      <c r="P5" s="10" t="s">
        <v>26</v>
      </c>
      <c r="Q5" s="10" t="s">
        <v>27</v>
      </c>
      <c r="R5" s="10" t="s">
        <v>28</v>
      </c>
      <c r="S5" s="10" t="s">
        <v>29</v>
      </c>
      <c r="T5" s="10" t="s">
        <v>25</v>
      </c>
      <c r="U5" s="10" t="s">
        <v>26</v>
      </c>
      <c r="V5" s="10" t="s">
        <v>27</v>
      </c>
      <c r="W5" s="10" t="s">
        <v>30</v>
      </c>
      <c r="X5" s="10" t="s">
        <v>31</v>
      </c>
      <c r="Y5" s="94"/>
      <c r="Z5" s="94"/>
      <c r="AA5" s="10" t="s">
        <v>32</v>
      </c>
      <c r="AB5" s="10" t="s">
        <v>33</v>
      </c>
    </row>
    <row r="6" spans="1:28" s="26" customFormat="1" ht="130.5" customHeight="1" x14ac:dyDescent="0.2">
      <c r="A6" s="11" t="s">
        <v>34</v>
      </c>
      <c r="B6" s="11" t="s">
        <v>35</v>
      </c>
      <c r="C6" s="11" t="s">
        <v>36</v>
      </c>
      <c r="D6" s="12" t="s">
        <v>37</v>
      </c>
      <c r="E6" s="13" t="s">
        <v>38</v>
      </c>
      <c r="F6" s="95">
        <v>20200680010070</v>
      </c>
      <c r="G6" s="97" t="s">
        <v>39</v>
      </c>
      <c r="H6" s="14" t="s">
        <v>40</v>
      </c>
      <c r="I6" s="15" t="s">
        <v>41</v>
      </c>
      <c r="J6" s="30">
        <v>44561</v>
      </c>
      <c r="K6" s="16">
        <v>6</v>
      </c>
      <c r="L6" s="17">
        <v>6</v>
      </c>
      <c r="M6" s="18">
        <f t="shared" ref="M6:M8" si="0">IFERROR(IF(L6/K6&gt;100%,100%,L6/K6),"-")</f>
        <v>1</v>
      </c>
      <c r="N6" s="19" t="s">
        <v>89</v>
      </c>
      <c r="O6" s="20">
        <v>13000000</v>
      </c>
      <c r="P6" s="65">
        <v>240000000</v>
      </c>
      <c r="Q6" s="65"/>
      <c r="R6" s="66"/>
      <c r="S6" s="64">
        <f t="shared" ref="S6:S8" si="1">SUM(O6:R6)</f>
        <v>253000000</v>
      </c>
      <c r="T6" s="22"/>
      <c r="U6" s="82">
        <v>144000000</v>
      </c>
      <c r="V6" s="83"/>
      <c r="W6" s="75"/>
      <c r="X6" s="21">
        <f t="shared" ref="X6:X8" si="2">SUM(T6:W6)</f>
        <v>144000000</v>
      </c>
      <c r="Y6" s="23">
        <f t="shared" ref="Y6:Y8" si="3">IFERROR(X6/S6,"-")</f>
        <v>0.56916996047430835</v>
      </c>
      <c r="Z6" s="24"/>
      <c r="AA6" s="25" t="s">
        <v>42</v>
      </c>
      <c r="AB6" s="25" t="s">
        <v>43</v>
      </c>
    </row>
    <row r="7" spans="1:28" s="26" customFormat="1" ht="121.5" customHeight="1" x14ac:dyDescent="0.2">
      <c r="A7" s="11" t="s">
        <v>34</v>
      </c>
      <c r="B7" s="11" t="s">
        <v>35</v>
      </c>
      <c r="C7" s="11" t="s">
        <v>36</v>
      </c>
      <c r="D7" s="12" t="s">
        <v>44</v>
      </c>
      <c r="E7" s="13" t="s">
        <v>45</v>
      </c>
      <c r="F7" s="100"/>
      <c r="G7" s="101"/>
      <c r="H7" s="14" t="s">
        <v>44</v>
      </c>
      <c r="I7" s="15" t="s">
        <v>46</v>
      </c>
      <c r="J7" s="30">
        <v>44561</v>
      </c>
      <c r="K7" s="16">
        <v>1200</v>
      </c>
      <c r="L7" s="17">
        <v>101</v>
      </c>
      <c r="M7" s="18">
        <f t="shared" si="0"/>
        <v>8.4166666666666667E-2</v>
      </c>
      <c r="N7" s="19" t="s">
        <v>47</v>
      </c>
      <c r="O7" s="20">
        <v>40000000</v>
      </c>
      <c r="P7" s="65"/>
      <c r="Q7" s="65"/>
      <c r="R7" s="66"/>
      <c r="S7" s="64">
        <f t="shared" si="1"/>
        <v>40000000</v>
      </c>
      <c r="T7" s="22">
        <v>18000000</v>
      </c>
      <c r="U7" s="75"/>
      <c r="V7" s="75"/>
      <c r="W7" s="75"/>
      <c r="X7" s="21">
        <f t="shared" si="2"/>
        <v>18000000</v>
      </c>
      <c r="Y7" s="23">
        <f t="shared" si="3"/>
        <v>0.45</v>
      </c>
      <c r="Z7" s="24"/>
      <c r="AA7" s="25" t="s">
        <v>42</v>
      </c>
      <c r="AB7" s="25" t="s">
        <v>43</v>
      </c>
    </row>
    <row r="8" spans="1:28" s="26" customFormat="1" ht="160.5" customHeight="1" x14ac:dyDescent="0.2">
      <c r="A8" s="11" t="s">
        <v>34</v>
      </c>
      <c r="B8" s="11" t="s">
        <v>35</v>
      </c>
      <c r="C8" s="11" t="s">
        <v>36</v>
      </c>
      <c r="D8" s="12" t="s">
        <v>48</v>
      </c>
      <c r="E8" s="13" t="s">
        <v>49</v>
      </c>
      <c r="F8" s="96"/>
      <c r="G8" s="98"/>
      <c r="H8" s="14" t="s">
        <v>50</v>
      </c>
      <c r="I8" s="15" t="s">
        <v>51</v>
      </c>
      <c r="J8" s="30">
        <v>44561</v>
      </c>
      <c r="K8" s="16">
        <v>1</v>
      </c>
      <c r="L8" s="17">
        <v>1</v>
      </c>
      <c r="M8" s="18">
        <f t="shared" si="0"/>
        <v>1</v>
      </c>
      <c r="N8" s="19" t="s">
        <v>52</v>
      </c>
      <c r="O8" s="20">
        <v>96000000</v>
      </c>
      <c r="P8" s="65">
        <v>9000000</v>
      </c>
      <c r="Q8" s="65"/>
      <c r="R8" s="66"/>
      <c r="S8" s="64">
        <f t="shared" si="1"/>
        <v>105000000</v>
      </c>
      <c r="T8" s="22">
        <v>67200000</v>
      </c>
      <c r="U8" s="75"/>
      <c r="V8" s="75"/>
      <c r="W8" s="75"/>
      <c r="X8" s="21">
        <f t="shared" si="2"/>
        <v>67200000</v>
      </c>
      <c r="Y8" s="23">
        <f t="shared" si="3"/>
        <v>0.64</v>
      </c>
      <c r="Z8" s="24"/>
      <c r="AA8" s="25" t="s">
        <v>42</v>
      </c>
      <c r="AB8" s="25" t="s">
        <v>43</v>
      </c>
    </row>
    <row r="9" spans="1:28" s="26" customFormat="1" ht="176.25" customHeight="1" x14ac:dyDescent="0.2">
      <c r="A9" s="29" t="s">
        <v>34</v>
      </c>
      <c r="B9" s="29" t="s">
        <v>53</v>
      </c>
      <c r="C9" s="29" t="s">
        <v>54</v>
      </c>
      <c r="D9" s="12" t="s">
        <v>55</v>
      </c>
      <c r="E9" s="27" t="s">
        <v>56</v>
      </c>
      <c r="F9" s="102">
        <v>20200680010082</v>
      </c>
      <c r="G9" s="104" t="s">
        <v>57</v>
      </c>
      <c r="H9" s="28" t="s">
        <v>58</v>
      </c>
      <c r="I9" s="30">
        <v>44248</v>
      </c>
      <c r="J9" s="30">
        <v>44561</v>
      </c>
      <c r="K9" s="31">
        <v>60</v>
      </c>
      <c r="L9" s="17">
        <v>35</v>
      </c>
      <c r="M9" s="18">
        <f t="shared" ref="M9:M12" si="4">IFERROR(IF(L9/K9&gt;100%,100%,L9/K9),"-")</f>
        <v>0.58333333333333337</v>
      </c>
      <c r="N9" s="32" t="s">
        <v>59</v>
      </c>
      <c r="O9" s="33"/>
      <c r="P9" s="34">
        <v>526900000</v>
      </c>
      <c r="Q9" s="34"/>
      <c r="R9" s="34">
        <v>4500000</v>
      </c>
      <c r="S9" s="64">
        <f t="shared" ref="S9:S12" si="5">SUM(O9:R9)</f>
        <v>531400000</v>
      </c>
      <c r="T9" s="22"/>
      <c r="U9" s="72">
        <v>263900000</v>
      </c>
      <c r="V9" s="73"/>
      <c r="W9" s="73"/>
      <c r="X9" s="21">
        <v>261000000</v>
      </c>
      <c r="Y9" s="23">
        <f t="shared" ref="Y9:Y12" si="6">IFERROR(X9/S9,"-")</f>
        <v>0.49115543846443355</v>
      </c>
      <c r="Z9" s="24"/>
      <c r="AA9" s="25" t="s">
        <v>42</v>
      </c>
      <c r="AB9" s="25" t="s">
        <v>43</v>
      </c>
    </row>
    <row r="10" spans="1:28" s="26" customFormat="1" ht="194.25" customHeight="1" x14ac:dyDescent="0.2">
      <c r="A10" s="29" t="s">
        <v>34</v>
      </c>
      <c r="B10" s="29" t="s">
        <v>53</v>
      </c>
      <c r="C10" s="29" t="s">
        <v>54</v>
      </c>
      <c r="D10" s="12" t="s">
        <v>60</v>
      </c>
      <c r="E10" s="27" t="s">
        <v>61</v>
      </c>
      <c r="F10" s="103"/>
      <c r="G10" s="105"/>
      <c r="H10" s="28" t="s">
        <v>60</v>
      </c>
      <c r="I10" s="30">
        <v>44256</v>
      </c>
      <c r="J10" s="30">
        <v>44561</v>
      </c>
      <c r="K10" s="31">
        <v>104</v>
      </c>
      <c r="L10" s="17">
        <v>110</v>
      </c>
      <c r="M10" s="18">
        <f t="shared" si="4"/>
        <v>1</v>
      </c>
      <c r="N10" s="32" t="s">
        <v>62</v>
      </c>
      <c r="O10" s="33">
        <v>440000000</v>
      </c>
      <c r="P10" s="34">
        <v>133100000</v>
      </c>
      <c r="Q10" s="34"/>
      <c r="R10" s="34">
        <v>125500000</v>
      </c>
      <c r="S10" s="64">
        <f t="shared" si="5"/>
        <v>698600000</v>
      </c>
      <c r="T10" s="69">
        <v>248600000</v>
      </c>
      <c r="U10" s="72">
        <v>83003920</v>
      </c>
      <c r="V10" s="74"/>
      <c r="W10" s="74">
        <v>54967500</v>
      </c>
      <c r="X10" s="21">
        <f t="shared" ref="X10:X12" si="7">SUM(T10:W10)</f>
        <v>386571420</v>
      </c>
      <c r="Y10" s="23">
        <f t="shared" si="6"/>
        <v>0.55335158889206981</v>
      </c>
      <c r="Z10" s="24"/>
      <c r="AA10" s="25" t="s">
        <v>42</v>
      </c>
      <c r="AB10" s="25" t="s">
        <v>43</v>
      </c>
    </row>
    <row r="11" spans="1:28" s="26" customFormat="1" ht="180" customHeight="1" x14ac:dyDescent="0.2">
      <c r="A11" s="29" t="s">
        <v>34</v>
      </c>
      <c r="B11" s="29" t="s">
        <v>53</v>
      </c>
      <c r="C11" s="29" t="s">
        <v>54</v>
      </c>
      <c r="D11" s="12" t="s">
        <v>63</v>
      </c>
      <c r="E11" s="27" t="s">
        <v>64</v>
      </c>
      <c r="F11" s="102">
        <v>20200680010104</v>
      </c>
      <c r="G11" s="104" t="s">
        <v>65</v>
      </c>
      <c r="H11" s="28" t="str">
        <f>D11</f>
        <v>Desarrollar 144 eventos recreativos y deportivos para las comunidades bumanguesas, incluidas las vacaciones creativas para infancia.</v>
      </c>
      <c r="I11" s="30">
        <v>44256</v>
      </c>
      <c r="J11" s="30">
        <v>44561</v>
      </c>
      <c r="K11" s="31">
        <v>30</v>
      </c>
      <c r="L11" s="17">
        <v>5</v>
      </c>
      <c r="M11" s="18">
        <f t="shared" si="4"/>
        <v>0.16666666666666666</v>
      </c>
      <c r="N11" s="32" t="s">
        <v>66</v>
      </c>
      <c r="O11" s="33">
        <v>23000000</v>
      </c>
      <c r="P11" s="34">
        <v>217000000</v>
      </c>
      <c r="Q11" s="34"/>
      <c r="R11" s="67"/>
      <c r="S11" s="64">
        <f t="shared" si="5"/>
        <v>240000000</v>
      </c>
      <c r="T11" s="22">
        <v>21636826</v>
      </c>
      <c r="U11" s="74">
        <v>83000000</v>
      </c>
      <c r="V11" s="75"/>
      <c r="W11" s="75"/>
      <c r="X11" s="21">
        <f t="shared" si="7"/>
        <v>104636826</v>
      </c>
      <c r="Y11" s="23">
        <f t="shared" si="6"/>
        <v>0.43598677499999999</v>
      </c>
      <c r="Z11" s="24"/>
      <c r="AA11" s="25" t="s">
        <v>42</v>
      </c>
      <c r="AB11" s="25" t="s">
        <v>43</v>
      </c>
    </row>
    <row r="12" spans="1:28" s="26" customFormat="1" ht="246" customHeight="1" x14ac:dyDescent="0.2">
      <c r="A12" s="29" t="s">
        <v>34</v>
      </c>
      <c r="B12" s="29" t="s">
        <v>53</v>
      </c>
      <c r="C12" s="29" t="s">
        <v>54</v>
      </c>
      <c r="D12" s="12" t="s">
        <v>67</v>
      </c>
      <c r="E12" s="27" t="s">
        <v>68</v>
      </c>
      <c r="F12" s="103"/>
      <c r="G12" s="105"/>
      <c r="H12" s="28" t="str">
        <f>D12</f>
        <v>Desarrollar 16 eventos deportivos y recreativos dirigido a población vulnerable: discapacidad, víctimas del conflicto interno armado y población carcelaria hombres y mujeres.</v>
      </c>
      <c r="I12" s="30">
        <v>44287</v>
      </c>
      <c r="J12" s="30">
        <v>44561</v>
      </c>
      <c r="K12" s="31">
        <v>3</v>
      </c>
      <c r="L12" s="17">
        <v>0</v>
      </c>
      <c r="M12" s="18">
        <f t="shared" si="4"/>
        <v>0</v>
      </c>
      <c r="N12" s="32" t="s">
        <v>47</v>
      </c>
      <c r="O12" s="33">
        <v>60000000</v>
      </c>
      <c r="P12" s="34"/>
      <c r="Q12" s="34"/>
      <c r="R12" s="67"/>
      <c r="S12" s="64">
        <f t="shared" si="5"/>
        <v>60000000</v>
      </c>
      <c r="T12" s="22"/>
      <c r="U12" s="75"/>
      <c r="V12" s="75"/>
      <c r="W12" s="75"/>
      <c r="X12" s="21">
        <f t="shared" si="7"/>
        <v>0</v>
      </c>
      <c r="Y12" s="23">
        <f t="shared" si="6"/>
        <v>0</v>
      </c>
      <c r="Z12" s="24"/>
      <c r="AA12" s="25" t="s">
        <v>42</v>
      </c>
      <c r="AB12" s="25" t="s">
        <v>43</v>
      </c>
    </row>
    <row r="13" spans="1:28" s="26" customFormat="1" ht="311.25" customHeight="1" x14ac:dyDescent="0.2">
      <c r="A13" s="70" t="s">
        <v>34</v>
      </c>
      <c r="B13" s="70" t="s">
        <v>53</v>
      </c>
      <c r="C13" s="70" t="s">
        <v>69</v>
      </c>
      <c r="D13" s="12" t="s">
        <v>70</v>
      </c>
      <c r="E13" s="27" t="s">
        <v>71</v>
      </c>
      <c r="F13" s="78">
        <v>20200680010066</v>
      </c>
      <c r="G13" s="79" t="s">
        <v>72</v>
      </c>
      <c r="H13" s="28" t="str">
        <f>D13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I13" s="30">
        <v>44236</v>
      </c>
      <c r="J13" s="30">
        <v>44561</v>
      </c>
      <c r="K13" s="31">
        <v>10000</v>
      </c>
      <c r="L13" s="17">
        <v>8072</v>
      </c>
      <c r="M13" s="63">
        <f t="shared" ref="M13:M16" si="8">IFERROR(IF(L13/K13&gt;100%,100%,L13/K13),"-")</f>
        <v>0.80720000000000003</v>
      </c>
      <c r="N13" s="32" t="s">
        <v>73</v>
      </c>
      <c r="O13" s="33">
        <v>382000000</v>
      </c>
      <c r="P13" s="34">
        <v>1447000000</v>
      </c>
      <c r="Q13" s="34"/>
      <c r="R13" s="34">
        <v>290935000</v>
      </c>
      <c r="S13" s="64">
        <f t="shared" ref="S13:S16" si="9">SUM(O13:R13)</f>
        <v>2119935000</v>
      </c>
      <c r="T13" s="35">
        <v>124300000</v>
      </c>
      <c r="U13" s="35">
        <v>817790000</v>
      </c>
      <c r="V13" s="80"/>
      <c r="W13" s="80"/>
      <c r="X13" s="21">
        <f t="shared" ref="X13:X15" si="10">SUM(T13:W13)</f>
        <v>942090000</v>
      </c>
      <c r="Y13" s="81">
        <f t="shared" ref="Y13:Y15" si="11">IFERROR(X13/S13,"-")</f>
        <v>0.44439570081158147</v>
      </c>
      <c r="Z13" s="35"/>
      <c r="AA13" s="36" t="s">
        <v>42</v>
      </c>
      <c r="AB13" s="36" t="s">
        <v>43</v>
      </c>
    </row>
    <row r="14" spans="1:28" s="26" customFormat="1" ht="114" customHeight="1" x14ac:dyDescent="0.2">
      <c r="A14" s="11" t="s">
        <v>34</v>
      </c>
      <c r="B14" s="11" t="s">
        <v>53</v>
      </c>
      <c r="C14" s="11" t="s">
        <v>69</v>
      </c>
      <c r="D14" s="12" t="s">
        <v>74</v>
      </c>
      <c r="E14" s="13" t="s">
        <v>75</v>
      </c>
      <c r="F14" s="95">
        <v>20200680010118</v>
      </c>
      <c r="G14" s="97" t="s">
        <v>76</v>
      </c>
      <c r="H14" s="14" t="s">
        <v>77</v>
      </c>
      <c r="I14" s="15"/>
      <c r="J14" s="30">
        <v>44561</v>
      </c>
      <c r="K14" s="16">
        <v>200</v>
      </c>
      <c r="L14" s="17">
        <v>0</v>
      </c>
      <c r="M14" s="18">
        <f t="shared" si="8"/>
        <v>0</v>
      </c>
      <c r="N14" s="19" t="s">
        <v>47</v>
      </c>
      <c r="O14" s="20">
        <v>16000000</v>
      </c>
      <c r="P14" s="65">
        <v>12000000</v>
      </c>
      <c r="Q14" s="65"/>
      <c r="R14" s="66"/>
      <c r="S14" s="64">
        <f t="shared" si="9"/>
        <v>28000000</v>
      </c>
      <c r="T14" s="22"/>
      <c r="U14" s="68"/>
      <c r="V14" s="68"/>
      <c r="W14" s="68"/>
      <c r="X14" s="21">
        <f t="shared" si="10"/>
        <v>0</v>
      </c>
      <c r="Y14" s="23">
        <f t="shared" si="11"/>
        <v>0</v>
      </c>
      <c r="Z14" s="24"/>
      <c r="AA14" s="25" t="s">
        <v>42</v>
      </c>
      <c r="AB14" s="25" t="s">
        <v>43</v>
      </c>
    </row>
    <row r="15" spans="1:28" s="26" customFormat="1" ht="142.5" customHeight="1" x14ac:dyDescent="0.2">
      <c r="A15" s="11" t="s">
        <v>34</v>
      </c>
      <c r="B15" s="11" t="s">
        <v>53</v>
      </c>
      <c r="C15" s="11" t="s">
        <v>69</v>
      </c>
      <c r="D15" s="12" t="s">
        <v>78</v>
      </c>
      <c r="E15" s="13" t="s">
        <v>79</v>
      </c>
      <c r="F15" s="96"/>
      <c r="G15" s="98"/>
      <c r="H15" s="29" t="s">
        <v>80</v>
      </c>
      <c r="I15" s="15">
        <v>44281</v>
      </c>
      <c r="J15" s="30">
        <v>44561</v>
      </c>
      <c r="K15" s="16">
        <v>20</v>
      </c>
      <c r="L15" s="17">
        <v>2</v>
      </c>
      <c r="M15" s="18">
        <f t="shared" si="8"/>
        <v>0.1</v>
      </c>
      <c r="N15" s="19" t="s">
        <v>81</v>
      </c>
      <c r="O15" s="20">
        <v>90000000</v>
      </c>
      <c r="P15" s="65">
        <v>38597613</v>
      </c>
      <c r="Q15" s="65"/>
      <c r="R15" s="66"/>
      <c r="S15" s="64">
        <f t="shared" si="9"/>
        <v>128597613</v>
      </c>
      <c r="T15" s="22">
        <f>4100000+40000000</f>
        <v>44100000</v>
      </c>
      <c r="U15" s="68"/>
      <c r="V15" s="68"/>
      <c r="W15" s="68"/>
      <c r="X15" s="21">
        <f t="shared" si="10"/>
        <v>44100000</v>
      </c>
      <c r="Y15" s="23">
        <f t="shared" si="11"/>
        <v>0.34293015998671766</v>
      </c>
      <c r="Z15" s="24"/>
      <c r="AA15" s="25" t="s">
        <v>42</v>
      </c>
      <c r="AB15" s="25" t="s">
        <v>43</v>
      </c>
    </row>
    <row r="16" spans="1:28" s="26" customFormat="1" ht="142.5" customHeight="1" x14ac:dyDescent="0.2">
      <c r="A16" s="11" t="s">
        <v>34</v>
      </c>
      <c r="B16" s="11" t="s">
        <v>53</v>
      </c>
      <c r="C16" s="11" t="s">
        <v>82</v>
      </c>
      <c r="D16" s="12" t="s">
        <v>83</v>
      </c>
      <c r="E16" s="76" t="s">
        <v>84</v>
      </c>
      <c r="F16" s="37">
        <v>20200680010057</v>
      </c>
      <c r="G16" s="77" t="s">
        <v>85</v>
      </c>
      <c r="H16" s="29" t="s">
        <v>86</v>
      </c>
      <c r="I16" s="15">
        <v>44211</v>
      </c>
      <c r="J16" s="30">
        <v>44561</v>
      </c>
      <c r="K16" s="16">
        <v>25</v>
      </c>
      <c r="L16" s="62">
        <v>18</v>
      </c>
      <c r="M16" s="18">
        <f t="shared" si="8"/>
        <v>0.72</v>
      </c>
      <c r="N16" s="19" t="s">
        <v>87</v>
      </c>
      <c r="O16" s="20">
        <v>340000000</v>
      </c>
      <c r="P16" s="34">
        <v>919000000</v>
      </c>
      <c r="Q16" s="34"/>
      <c r="R16" s="34">
        <v>144203970</v>
      </c>
      <c r="S16" s="64">
        <f t="shared" si="9"/>
        <v>1403203970</v>
      </c>
      <c r="T16" s="38">
        <v>340000000</v>
      </c>
      <c r="U16" s="84">
        <f>551199470+25000000</f>
        <v>576199470</v>
      </c>
      <c r="V16" s="39">
        <v>0</v>
      </c>
      <c r="W16" s="39">
        <v>0</v>
      </c>
      <c r="X16" s="21">
        <f>SUM(T16:W16)</f>
        <v>916199470</v>
      </c>
      <c r="Y16" s="23">
        <f>IFERROR(X16/S16,"-")</f>
        <v>0.652933920932393</v>
      </c>
      <c r="Z16" s="40">
        <v>0</v>
      </c>
      <c r="AA16" s="25" t="s">
        <v>42</v>
      </c>
      <c r="AB16" s="25" t="s">
        <v>43</v>
      </c>
    </row>
    <row r="17" spans="1:28" ht="28.5" customHeight="1" x14ac:dyDescent="0.2">
      <c r="A17" s="41"/>
      <c r="B17" s="42"/>
      <c r="C17" s="42"/>
      <c r="D17" s="42"/>
      <c r="E17" s="43"/>
      <c r="F17" s="42"/>
      <c r="G17" s="42"/>
      <c r="H17" s="44"/>
      <c r="I17" s="42"/>
      <c r="J17" s="42"/>
      <c r="K17" s="45"/>
      <c r="L17" s="46" t="s">
        <v>88</v>
      </c>
      <c r="M17" s="47">
        <f>AVERAGE(M6:M16)</f>
        <v>0.4964878787878787</v>
      </c>
      <c r="N17" s="48"/>
      <c r="O17" s="49">
        <f>SUM(O6:O16)</f>
        <v>1500000000</v>
      </c>
      <c r="P17" s="49">
        <f>SUM(P6:P16)</f>
        <v>3542597613</v>
      </c>
      <c r="Q17" s="49">
        <f t="shared" ref="Q17:R17" si="12">SUM(Q6:Q16)</f>
        <v>0</v>
      </c>
      <c r="R17" s="49">
        <f t="shared" si="12"/>
        <v>565138970</v>
      </c>
      <c r="S17" s="50">
        <f>SUM(S6:S16)</f>
        <v>5607736583</v>
      </c>
      <c r="T17" s="49">
        <f t="shared" ref="T17:W17" si="13">SUM(T6:T16)</f>
        <v>863836826</v>
      </c>
      <c r="U17" s="49">
        <f t="shared" si="13"/>
        <v>1967893390</v>
      </c>
      <c r="V17" s="49">
        <f t="shared" si="13"/>
        <v>0</v>
      </c>
      <c r="W17" s="49">
        <f t="shared" si="13"/>
        <v>54967500</v>
      </c>
      <c r="X17" s="50">
        <f>SUM(X6:X16)</f>
        <v>2883797716</v>
      </c>
      <c r="Y17" s="51">
        <f>IFERROR(X17/S17,"-")</f>
        <v>0.51425341995241147</v>
      </c>
      <c r="Z17" s="50">
        <f>SUM(Z6:Z16)</f>
        <v>0</v>
      </c>
      <c r="AA17" s="52"/>
      <c r="AB17" s="53"/>
    </row>
    <row r="18" spans="1:28" s="56" customFormat="1" x14ac:dyDescent="0.2">
      <c r="A18" s="54"/>
      <c r="B18" s="55"/>
      <c r="C18" s="55"/>
      <c r="D18" s="55"/>
      <c r="E18" s="55"/>
      <c r="G18" s="57"/>
      <c r="H18" s="57"/>
      <c r="I18" s="57"/>
      <c r="J18" s="57"/>
      <c r="K18" s="57"/>
      <c r="L18" s="58"/>
      <c r="M18" s="58"/>
      <c r="N18" s="57"/>
      <c r="U18" s="59"/>
    </row>
    <row r="19" spans="1:28" s="56" customFormat="1" x14ac:dyDescent="0.2">
      <c r="A19" s="54"/>
      <c r="B19" s="55"/>
      <c r="C19" s="55"/>
      <c r="D19" s="55"/>
      <c r="E19" s="55"/>
      <c r="G19" s="57"/>
      <c r="H19" s="57"/>
      <c r="I19" s="57"/>
      <c r="J19" s="57"/>
      <c r="K19" s="57"/>
      <c r="L19" s="58"/>
      <c r="M19" s="58"/>
      <c r="N19" s="57"/>
      <c r="U19" s="59"/>
    </row>
    <row r="20" spans="1:28" s="56" customFormat="1" x14ac:dyDescent="0.2">
      <c r="A20" s="54"/>
      <c r="B20" s="55"/>
      <c r="C20" s="55"/>
      <c r="D20" s="55"/>
      <c r="G20" s="57"/>
      <c r="H20" s="57"/>
      <c r="I20" s="57"/>
      <c r="J20" s="57"/>
      <c r="K20" s="57"/>
      <c r="L20" s="58"/>
      <c r="M20" s="58"/>
      <c r="N20" s="57"/>
    </row>
    <row r="21" spans="1:28" s="56" customFormat="1" x14ac:dyDescent="0.2">
      <c r="A21" s="54"/>
      <c r="B21" s="55"/>
      <c r="C21" s="55"/>
      <c r="D21" s="55"/>
      <c r="G21" s="57"/>
      <c r="H21" s="57"/>
      <c r="I21" s="57"/>
      <c r="J21" s="57"/>
      <c r="K21" s="57"/>
      <c r="L21" s="58"/>
      <c r="M21" s="58"/>
      <c r="N21" s="57"/>
      <c r="X21" s="59"/>
    </row>
    <row r="22" spans="1:28" s="56" customFormat="1" x14ac:dyDescent="0.2">
      <c r="A22" s="54"/>
      <c r="B22" s="55"/>
      <c r="C22" s="55"/>
      <c r="D22" s="55"/>
      <c r="G22" s="57"/>
      <c r="H22" s="57"/>
      <c r="I22" s="57"/>
      <c r="J22" s="57"/>
      <c r="K22" s="57"/>
      <c r="L22" s="58"/>
      <c r="M22" s="58"/>
      <c r="N22" s="57"/>
    </row>
    <row r="23" spans="1:28" s="56" customFormat="1" x14ac:dyDescent="0.2">
      <c r="A23" s="54"/>
      <c r="B23" s="55"/>
      <c r="C23" s="55"/>
      <c r="D23" s="55"/>
      <c r="G23" s="57"/>
      <c r="H23" s="57"/>
      <c r="I23" s="57"/>
      <c r="J23" s="57"/>
      <c r="K23" s="57"/>
      <c r="L23" s="58"/>
      <c r="M23" s="58"/>
      <c r="N23" s="57"/>
    </row>
    <row r="24" spans="1:28" s="56" customFormat="1" x14ac:dyDescent="0.2">
      <c r="A24" s="54"/>
      <c r="B24" s="55"/>
      <c r="C24" s="55"/>
      <c r="D24" s="55"/>
      <c r="E24" s="55"/>
      <c r="G24" s="57"/>
      <c r="H24" s="57"/>
      <c r="I24" s="57"/>
      <c r="J24" s="57"/>
      <c r="K24" s="57"/>
      <c r="L24" s="58"/>
      <c r="M24" s="58"/>
      <c r="N24" s="57"/>
    </row>
    <row r="25" spans="1:28" s="56" customFormat="1" x14ac:dyDescent="0.2">
      <c r="A25" s="60"/>
    </row>
    <row r="26" spans="1:28" s="56" customFormat="1" x14ac:dyDescent="0.2">
      <c r="A26" s="60"/>
    </row>
    <row r="27" spans="1:28" s="56" customFormat="1" x14ac:dyDescent="0.2">
      <c r="A27" s="60"/>
    </row>
    <row r="28" spans="1:28" s="56" customFormat="1" x14ac:dyDescent="0.2">
      <c r="A28" s="54"/>
      <c r="B28" s="55"/>
      <c r="C28" s="55"/>
      <c r="D28" s="55"/>
      <c r="E28" s="55"/>
      <c r="G28" s="57"/>
      <c r="H28" s="57"/>
      <c r="I28" s="57"/>
      <c r="J28" s="57"/>
      <c r="K28" s="57"/>
      <c r="L28" s="61"/>
      <c r="M28" s="61"/>
      <c r="N28" s="57"/>
    </row>
    <row r="29" spans="1:28" s="56" customFormat="1" x14ac:dyDescent="0.2">
      <c r="A29" s="60"/>
    </row>
    <row r="30" spans="1:28" s="56" customFormat="1" x14ac:dyDescent="0.2">
      <c r="A30" s="60"/>
    </row>
    <row r="31" spans="1:28" s="56" customFormat="1" x14ac:dyDescent="0.2">
      <c r="A31" s="60"/>
    </row>
  </sheetData>
  <mergeCells count="18">
    <mergeCell ref="F14:F15"/>
    <mergeCell ref="G14:G15"/>
    <mergeCell ref="AA4:AB4"/>
    <mergeCell ref="F6:F8"/>
    <mergeCell ref="G6:G8"/>
    <mergeCell ref="F9:F10"/>
    <mergeCell ref="G9:G10"/>
    <mergeCell ref="F11:F12"/>
    <mergeCell ref="G11:G12"/>
    <mergeCell ref="F1:Q3"/>
    <mergeCell ref="Y1:Z2"/>
    <mergeCell ref="A4:E4"/>
    <mergeCell ref="F4:J4"/>
    <mergeCell ref="K4:M4"/>
    <mergeCell ref="N4:S4"/>
    <mergeCell ref="T4:X4"/>
    <mergeCell ref="Y4:Y5"/>
    <mergeCell ref="Z4:Z5"/>
  </mergeCells>
  <conditionalFormatting sqref="M13">
    <cfRule type="cellIs" dxfId="14" priority="22" operator="between">
      <formula>0.67</formula>
      <formula>1</formula>
    </cfRule>
    <cfRule type="cellIs" dxfId="13" priority="23" operator="between">
      <formula>0.34</formula>
      <formula>0.66</formula>
    </cfRule>
    <cfRule type="cellIs" dxfId="12" priority="24" operator="between">
      <formula>0</formula>
      <formula>0.33</formula>
    </cfRule>
  </conditionalFormatting>
  <conditionalFormatting sqref="M14:M15">
    <cfRule type="cellIs" dxfId="11" priority="16" operator="between">
      <formula>0.67</formula>
      <formula>1</formula>
    </cfRule>
    <cfRule type="cellIs" dxfId="10" priority="17" operator="between">
      <formula>0.34</formula>
      <formula>0.66</formula>
    </cfRule>
    <cfRule type="cellIs" dxfId="9" priority="18" operator="between">
      <formula>0</formula>
      <formula>0.33</formula>
    </cfRule>
  </conditionalFormatting>
  <conditionalFormatting sqref="M16">
    <cfRule type="cellIs" dxfId="8" priority="10" operator="between">
      <formula>0.67</formula>
      <formula>1</formula>
    </cfRule>
    <cfRule type="cellIs" dxfId="7" priority="11" operator="between">
      <formula>0.34</formula>
      <formula>0.66</formula>
    </cfRule>
    <cfRule type="cellIs" dxfId="6" priority="12" operator="between">
      <formula>0</formula>
      <formula>0.33</formula>
    </cfRule>
  </conditionalFormatting>
  <conditionalFormatting sqref="M9:M12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M6:M8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25" right="0.25" top="0.75" bottom="0.75" header="0.3" footer="0.3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REVISADO OK</vt:lpstr>
      <vt:lpstr>'REVISADO OK'!Tabla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Gomez Prada</dc:creator>
  <cp:lastModifiedBy>Johana Rojas</cp:lastModifiedBy>
  <dcterms:created xsi:type="dcterms:W3CDTF">2021-04-08T23:25:43Z</dcterms:created>
  <dcterms:modified xsi:type="dcterms:W3CDTF">2021-06-30T02:42:49Z</dcterms:modified>
</cp:coreProperties>
</file>