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AGOSTO 2021\"/>
    </mc:Choice>
  </mc:AlternateContent>
  <xr:revisionPtr revIDLastSave="0" documentId="13_ncr:1_{4A9FAB12-7B74-4D00-A85E-2540F9FD3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" sheetId="14" r:id="rId1"/>
  </sheets>
  <definedNames>
    <definedName name="_xlnm._FilterDatabase" localSheetId="0" hidden="1">'Plan de Acción'!$A$9:$I$22</definedName>
  </definedNames>
  <calcPr calcId="191029"/>
</workbook>
</file>

<file path=xl/calcChain.xml><?xml version="1.0" encoding="utf-8"?>
<calcChain xmlns="http://schemas.openxmlformats.org/spreadsheetml/2006/main">
  <c r="W18" i="14" l="1"/>
  <c r="V12" i="14" l="1"/>
  <c r="V14" i="14"/>
  <c r="N17" i="14" l="1"/>
  <c r="Q22" i="14"/>
  <c r="AA15" i="14"/>
  <c r="AB15" i="14" s="1"/>
  <c r="U15" i="14"/>
  <c r="N15" i="14"/>
  <c r="P22" i="14"/>
  <c r="AA16" i="14"/>
  <c r="U16" i="14"/>
  <c r="AB16" i="14" s="1"/>
  <c r="N21" i="14"/>
  <c r="N20" i="14"/>
  <c r="N19" i="14"/>
  <c r="N18" i="14"/>
  <c r="N16" i="14"/>
  <c r="N14" i="14"/>
  <c r="N13" i="14"/>
  <c r="N12" i="14"/>
  <c r="N11" i="14"/>
  <c r="N22" i="14" s="1"/>
  <c r="N10" i="14"/>
  <c r="U21" i="14"/>
  <c r="U20" i="14"/>
  <c r="U19" i="14"/>
  <c r="U18" i="14"/>
  <c r="U17" i="14"/>
  <c r="U14" i="14"/>
  <c r="AB14" i="14" s="1"/>
  <c r="U13" i="14"/>
  <c r="U12" i="14"/>
  <c r="U11" i="14"/>
  <c r="U10" i="14"/>
  <c r="AB10" i="14" s="1"/>
  <c r="AB12" i="14"/>
  <c r="AA11" i="14"/>
  <c r="AB11" i="14" s="1"/>
  <c r="AA10" i="14"/>
  <c r="AA21" i="14"/>
  <c r="AB21" i="14" s="1"/>
  <c r="AA17" i="14"/>
  <c r="AB17" i="14" s="1"/>
  <c r="I17" i="14"/>
  <c r="I16" i="14"/>
  <c r="AB13" i="14"/>
  <c r="AA18" i="14"/>
  <c r="I18" i="14"/>
  <c r="AC22" i="14"/>
  <c r="Y22" i="14"/>
  <c r="X22" i="14"/>
  <c r="R22" i="14"/>
  <c r="S22" i="14"/>
  <c r="T22" i="14"/>
  <c r="AA19" i="14"/>
  <c r="W22" i="14"/>
  <c r="AA20" i="14"/>
  <c r="V22" i="14"/>
  <c r="AB20" i="14"/>
  <c r="AB19" i="14"/>
  <c r="Z22" i="14"/>
  <c r="A22" i="14"/>
  <c r="U22" i="14" l="1"/>
  <c r="AB18" i="14"/>
  <c r="AA22" i="14"/>
  <c r="AB22" i="14" s="1"/>
</calcChain>
</file>

<file path=xl/sharedStrings.xml><?xml version="1.0" encoding="utf-8"?>
<sst xmlns="http://schemas.openxmlformats.org/spreadsheetml/2006/main" count="161" uniqueCount="98">
  <si>
    <t xml:space="preserve"> PLAN DE ACCIÓN - PLAN DE DESARROLLO MUNICIPAL
INSTITUTO DE LA JUVENTUD EL DEPORTE Y LA RECREACION DE BUCARAMANGA - INDERBU</t>
  </si>
  <si>
    <r>
      <t xml:space="preserve">Código:  </t>
    </r>
    <r>
      <rPr>
        <sz val="11"/>
        <rFont val="Arial"/>
        <family val="2"/>
      </rPr>
      <t>F-DPM-1210-238,37-031</t>
    </r>
  </si>
  <si>
    <r>
      <t xml:space="preserve">Versión: </t>
    </r>
    <r>
      <rPr>
        <sz val="11"/>
        <rFont val="Arial"/>
        <family val="2"/>
      </rPr>
      <t>1.0</t>
    </r>
  </si>
  <si>
    <r>
      <t>Fecha aprobación:</t>
    </r>
    <r>
      <rPr>
        <sz val="11"/>
        <rFont val="Arial"/>
        <family val="2"/>
      </rPr>
      <t xml:space="preserve"> Marzo-24-2021</t>
    </r>
  </si>
  <si>
    <r>
      <t xml:space="preserve">Página: </t>
    </r>
    <r>
      <rPr>
        <sz val="11"/>
        <rFont val="Arial"/>
        <family val="2"/>
      </rPr>
      <t>1 de 1</t>
    </r>
  </si>
  <si>
    <t xml:space="preserve">FECHA DE SUSCRIPCIÓN:  </t>
  </si>
  <si>
    <t>FECHA DE CORTE:</t>
  </si>
  <si>
    <t>PDM 2020-2023</t>
  </si>
  <si>
    <t>PROYECTOS DE INVERSIÓN</t>
  </si>
  <si>
    <t>CUMPLIMIENTO DE META</t>
  </si>
  <si>
    <t>RECURSOS PROGRAMADOS</t>
  </si>
  <si>
    <t>RECURSOS EJECUTADOS</t>
  </si>
  <si>
    <t>EJECUCIÓN PPTAL</t>
  </si>
  <si>
    <t>RECURSOS GESTIONADOS</t>
  </si>
  <si>
    <t>RESPONSABLES</t>
  </si>
  <si>
    <t>No.</t>
  </si>
  <si>
    <t>Línea estratégica</t>
  </si>
  <si>
    <t>Componente</t>
  </si>
  <si>
    <t xml:space="preserve">Programa </t>
  </si>
  <si>
    <t>Meta PDM</t>
  </si>
  <si>
    <t>Indicador de producto</t>
  </si>
  <si>
    <t>Código BPIM</t>
  </si>
  <si>
    <t>Nombre del Proyecto</t>
  </si>
  <si>
    <t>Actividades</t>
  </si>
  <si>
    <t>Fecha inicio</t>
  </si>
  <si>
    <t>Fecha de terminación</t>
  </si>
  <si>
    <t>Meta programada</t>
  </si>
  <si>
    <t>Meta ejecutada</t>
  </si>
  <si>
    <t>AVANCE</t>
  </si>
  <si>
    <t>Rubro</t>
  </si>
  <si>
    <t>RECURSOS PROPIOS MUNICIPIO</t>
  </si>
  <si>
    <t>SGP</t>
  </si>
  <si>
    <t>SGR</t>
  </si>
  <si>
    <t>RECURSOS PROPIOS INSTITUTOS</t>
  </si>
  <si>
    <t>OTROS</t>
  </si>
  <si>
    <t>TOTAL PROGRAMADO</t>
  </si>
  <si>
    <t>TOTAL EJECUTADO</t>
  </si>
  <si>
    <t>Dependencia</t>
  </si>
  <si>
    <t>Responsable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</si>
  <si>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</si>
  <si>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</si>
  <si>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</si>
  <si>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</si>
  <si>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</si>
  <si>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</si>
  <si>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</si>
  <si>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</si>
  <si>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t>2.3.2.02.02.009
2.3.2.02.01.003</t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</si>
  <si>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</si>
  <si>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</si>
  <si>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</si>
  <si>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</si>
  <si>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</si>
  <si>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 xml:space="preserve">2.3.2.02.02.009
2.3.2.02.02.008             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</si>
  <si>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</si>
  <si>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</si>
  <si>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</si>
  <si>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</si>
  <si>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</si>
  <si>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</si>
  <si>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</si>
  <si>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</si>
  <si>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</si>
  <si>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</si>
  <si>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</si>
  <si>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 xml:space="preserve">2.3.2.02.01.002 
2.3.2.02.01.003 
2.3.2.02.02.006 
2.3.2.02.02.007
2.3.2.02.02.008 
2.3.2.02.02.009
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</si>
  <si>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</si>
  <si>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</si>
  <si>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>2.3.2.02.01.002 
2.3.2.02.01.003
2.3.2.02.02.007 
2.3.2.02.02.009</t>
  </si>
  <si>
    <t>Pendiente actualizar proyecto</t>
  </si>
  <si>
    <t>Pasivos exigibles vigencia 2019</t>
  </si>
  <si>
    <t>2.3.2.02.02.009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</si>
  <si>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</si>
  <si>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</si>
  <si>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</si>
  <si>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>2.3.2.02.01.002 
2.3.2.02.01.003
2.3.2.02.02.007      
2.3.2.02.02.008   
2.3.2.02.02.009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</si>
  <si>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</si>
  <si>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</si>
  <si>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</si>
  <si>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</si>
  <si>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</si>
  <si>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</si>
  <si>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</si>
  <si>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</si>
  <si>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</si>
  <si>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</si>
  <si>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</si>
  <si>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</si>
  <si>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</si>
  <si>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</si>
  <si>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</si>
  <si>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</si>
  <si>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</si>
  <si>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</si>
  <si>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</si>
  <si>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</si>
  <si>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2.3.2.01.01.003.03.02
2.3.2.01.01.003.04.06
2.3.2.02.01.004  
2.3.2.02.01.003
2.3.2.02.02.006
2.3.2.02.02.007
2.3.2.02.02.008
2.3.2.02.02.009                    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</si>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</sst>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-&quot;$&quot;\ * #,##0_-;\-&quot;$&quot;\ * #,##0_-;_-&quot;$&quot;\ * &quot;-&quot;??_-;_-@_-"/>
    <numFmt numFmtId="166" formatCode="&quot;$&quot;\ #,##0.00"/>
  </numFmts>
  <fonts count="14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</cellStyleXfs>
  <cellXfs count="118">
    <xf numFmtId="0" fontId="0" fillId="0" borderId="0" xfId="0"/>
    <xf numFmtId="0" fontId="0" fillId="0" borderId="0" xfId="0" applyFont="1"/>
    <xf numFmtId="0" fontId="0" fillId="3" borderId="0" xfId="0" applyFont="1" applyFill="1" applyBorder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3" borderId="0" xfId="0" applyFont="1" applyFill="1" applyBorder="1"/>
    <xf numFmtId="0" fontId="0" fillId="3" borderId="6" xfId="0" applyFont="1" applyFill="1" applyBorder="1"/>
    <xf numFmtId="0" fontId="0" fillId="0" borderId="2" xfId="0" applyFont="1" applyBorder="1" applyAlignment="1">
      <alignment vertical="center"/>
    </xf>
    <xf numFmtId="9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5" fontId="7" fillId="2" borderId="2" xfId="108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justify"/>
    </xf>
    <xf numFmtId="0" fontId="6" fillId="2" borderId="5" xfId="0" applyFont="1" applyFill="1" applyBorder="1"/>
    <xf numFmtId="9" fontId="7" fillId="2" borderId="5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9" fontId="7" fillId="2" borderId="7" xfId="107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/>
    </xf>
    <xf numFmtId="9" fontId="0" fillId="7" borderId="2" xfId="0" applyNumberFormat="1" applyFont="1" applyFill="1" applyBorder="1" applyAlignment="1">
      <alignment horizontal="center" vertical="center"/>
    </xf>
    <xf numFmtId="9" fontId="0" fillId="8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justify" vertical="center" wrapText="1"/>
    </xf>
    <xf numFmtId="5" fontId="11" fillId="0" borderId="2" xfId="108" applyNumberFormat="1" applyFont="1" applyFill="1" applyBorder="1" applyAlignment="1">
      <alignment horizontal="center" vertical="center" wrapText="1"/>
    </xf>
    <xf numFmtId="9" fontId="11" fillId="0" borderId="2" xfId="107" applyFont="1" applyBorder="1" applyAlignment="1">
      <alignment horizontal="center" vertical="center" wrapText="1"/>
    </xf>
    <xf numFmtId="5" fontId="11" fillId="0" borderId="2" xfId="108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justify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 wrapText="1"/>
    </xf>
    <xf numFmtId="164" fontId="0" fillId="0" borderId="2" xfId="0" applyNumberFormat="1" applyFont="1" applyFill="1" applyBorder="1" applyAlignment="1">
      <alignment horizontal="justify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justify" vertical="center" wrapText="1"/>
    </xf>
    <xf numFmtId="9" fontId="11" fillId="0" borderId="2" xfId="10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9" fontId="6" fillId="0" borderId="2" xfId="107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1" fontId="10" fillId="0" borderId="2" xfId="0" applyNumberFormat="1" applyFont="1" applyFill="1" applyBorder="1" applyAlignment="1">
      <alignment horizontal="right" vertical="center" wrapText="1"/>
    </xf>
    <xf numFmtId="9" fontId="11" fillId="0" borderId="1" xfId="107" applyFont="1" applyFill="1" applyBorder="1" applyAlignment="1">
      <alignment horizontal="center" vertical="center" wrapText="1"/>
    </xf>
    <xf numFmtId="5" fontId="11" fillId="0" borderId="1" xfId="108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5" fontId="10" fillId="2" borderId="2" xfId="108" applyNumberFormat="1" applyFont="1" applyFill="1" applyBorder="1" applyAlignment="1">
      <alignment horizontal="right" vertical="center" wrapText="1"/>
    </xf>
    <xf numFmtId="5" fontId="10" fillId="2" borderId="1" xfId="108" applyNumberFormat="1" applyFont="1" applyFill="1" applyBorder="1" applyAlignment="1">
      <alignment horizontal="right" vertical="center" wrapText="1"/>
    </xf>
    <xf numFmtId="165" fontId="11" fillId="2" borderId="2" xfId="108" applyNumberFormat="1" applyFont="1" applyFill="1" applyBorder="1" applyAlignment="1">
      <alignment horizontal="right" vertical="center"/>
    </xf>
    <xf numFmtId="165" fontId="10" fillId="2" borderId="2" xfId="108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0" fillId="0" borderId="0" xfId="0" applyNumberFormat="1" applyFont="1"/>
    <xf numFmtId="164" fontId="9" fillId="9" borderId="2" xfId="0" applyNumberFormat="1" applyFont="1" applyFill="1" applyBorder="1" applyAlignment="1">
      <alignment horizontal="justify" vertical="center" wrapText="1"/>
    </xf>
    <xf numFmtId="3" fontId="11" fillId="0" borderId="2" xfId="108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0" fillId="2" borderId="2" xfId="108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2" borderId="1" xfId="108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right"/>
    </xf>
    <xf numFmtId="3" fontId="11" fillId="2" borderId="2" xfId="108" applyNumberFormat="1" applyFont="1" applyFill="1" applyBorder="1" applyAlignment="1">
      <alignment horizontal="right" vertical="center"/>
    </xf>
    <xf numFmtId="3" fontId="10" fillId="2" borderId="2" xfId="108" applyNumberFormat="1" applyFont="1" applyFill="1" applyBorder="1" applyAlignment="1">
      <alignment horizontal="right" vertical="center"/>
    </xf>
    <xf numFmtId="5" fontId="0" fillId="0" borderId="0" xfId="0" applyNumberFormat="1" applyFont="1"/>
    <xf numFmtId="43" fontId="0" fillId="3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0" fontId="0" fillId="0" borderId="0" xfId="107" applyNumberFormat="1" applyFont="1"/>
    <xf numFmtId="2" fontId="6" fillId="0" borderId="2" xfId="10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center" vertical="top"/>
    </xf>
    <xf numFmtId="2" fontId="7" fillId="0" borderId="2" xfId="109" applyNumberFormat="1" applyFont="1" applyBorder="1" applyAlignment="1">
      <alignment horizontal="center" vertical="center" wrapText="1"/>
    </xf>
    <xf numFmtId="2" fontId="7" fillId="0" borderId="1" xfId="109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0" borderId="2" xfId="109" applyNumberFormat="1" applyFont="1" applyBorder="1" applyAlignment="1">
      <alignment horizontal="left" vertical="center" wrapText="1"/>
    </xf>
    <xf numFmtId="2" fontId="7" fillId="0" borderId="2" xfId="109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5" fontId="11" fillId="3" borderId="2" xfId="108" applyNumberFormat="1" applyFont="1" applyFill="1" applyBorder="1" applyAlignment="1">
      <alignment horizontal="right" vertical="center" wrapText="1"/>
    </xf>
    <xf numFmtId="166" fontId="11" fillId="3" borderId="2" xfId="0" applyNumberFormat="1" applyFont="1" applyFill="1" applyBorder="1" applyAlignment="1">
      <alignment horizontal="right" vertical="center" wrapText="1"/>
    </xf>
    <xf numFmtId="166" fontId="13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44" fontId="11" fillId="3" borderId="2" xfId="0" applyNumberFormat="1" applyFont="1" applyFill="1" applyBorder="1" applyAlignment="1">
      <alignment horizontal="right" vertical="center" wrapText="1"/>
    </xf>
    <xf numFmtId="5" fontId="11" fillId="3" borderId="1" xfId="108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/>
    </xf>
    <xf numFmtId="3" fontId="11" fillId="3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/>
    </xf>
  </cellXfs>
  <cellStyles count="110">
    <cellStyle name="Hipervínculo" xfId="67" builtinId="8" hidden="1"/>
    <cellStyle name="Hipervínculo" xfId="77" builtinId="8" hidden="1"/>
    <cellStyle name="Hipervínculo" xfId="97" builtinId="8" hidden="1"/>
    <cellStyle name="Hipervínculo" xfId="13" builtinId="8" hidden="1"/>
    <cellStyle name="Hipervínculo" xfId="81" builtinId="8" hidden="1"/>
    <cellStyle name="Hipervínculo" xfId="85" builtinId="8" hidden="1"/>
    <cellStyle name="Hipervínculo" xfId="69" builtinId="8" hidden="1"/>
    <cellStyle name="Hipervínculo" xfId="41" builtinId="8" hidden="1"/>
    <cellStyle name="Hipervínculo" xfId="95" builtinId="8" hidden="1"/>
    <cellStyle name="Hipervínculo" xfId="103" builtinId="8" hidden="1"/>
    <cellStyle name="Hipervínculo" xfId="53" builtinId="8" hidden="1"/>
    <cellStyle name="Hipervínculo" xfId="15" builtinId="8" hidden="1"/>
    <cellStyle name="Hipervínculo" xfId="101" builtinId="8" hidden="1"/>
    <cellStyle name="Hipervínculo" xfId="43" builtinId="8" hidden="1"/>
    <cellStyle name="Hipervínculo" xfId="91" builtinId="8" hidden="1"/>
    <cellStyle name="Hipervínculo" xfId="35" builtinId="8" hidden="1"/>
    <cellStyle name="Hipervínculo" xfId="87" builtinId="8" hidden="1"/>
    <cellStyle name="Hipervínculo" xfId="79" builtinId="8" hidden="1"/>
    <cellStyle name="Hipervínculo" xfId="105" builtinId="8" hidden="1"/>
    <cellStyle name="Hipervínculo" xfId="83" builtinId="8" hidden="1"/>
    <cellStyle name="Hipervínculo" xfId="59" builtinId="8" hidden="1"/>
    <cellStyle name="Hipervínculo" xfId="99" builtinId="8" hidden="1"/>
    <cellStyle name="Hipervínculo" xfId="19" builtinId="8" hidden="1"/>
    <cellStyle name="Hipervínculo" xfId="61" builtinId="8" hidden="1"/>
    <cellStyle name="Hipervínculo" xfId="51" builtinId="8" hidden="1"/>
    <cellStyle name="Hipervínculo" xfId="27" builtinId="8" hidden="1"/>
    <cellStyle name="Hipervínculo" xfId="33" builtinId="8" hidden="1"/>
    <cellStyle name="Hipervínculo" xfId="29" builtinId="8" hidden="1"/>
    <cellStyle name="Hipervínculo" xfId="75" builtinId="8" hidden="1"/>
    <cellStyle name="Hipervínculo" xfId="21" builtinId="8" hidden="1"/>
    <cellStyle name="Hipervínculo" xfId="73" builtinId="8" hidden="1"/>
    <cellStyle name="Hipervínculo" xfId="65" builtinId="8" hidden="1"/>
    <cellStyle name="Hipervínculo" xfId="45" builtinId="8" hidden="1"/>
    <cellStyle name="Hipervínculo" xfId="49" builtinId="8" hidden="1"/>
    <cellStyle name="Hipervínculo" xfId="39" builtinId="8" hidden="1"/>
    <cellStyle name="Hipervínculo" xfId="47" builtinId="8" hidden="1"/>
    <cellStyle name="Hipervínculo" xfId="1" builtinId="8" hidden="1"/>
    <cellStyle name="Hipervínculo" xfId="5" builtinId="8" hidden="1"/>
    <cellStyle name="Hipervínculo" xfId="55" builtinId="8" hidden="1"/>
    <cellStyle name="Hipervínculo" xfId="93" builtinId="8" hidden="1"/>
    <cellStyle name="Hipervínculo" xfId="23" builtinId="8" hidden="1"/>
    <cellStyle name="Hipervínculo" xfId="31" builtinId="8" hidden="1"/>
    <cellStyle name="Hipervínculo" xfId="71" builtinId="8" hidden="1"/>
    <cellStyle name="Hipervínculo" xfId="9" builtinId="8" hidden="1"/>
    <cellStyle name="Hipervínculo" xfId="11" builtinId="8" hidden="1"/>
    <cellStyle name="Hipervínculo" xfId="57" builtinId="8" hidden="1"/>
    <cellStyle name="Hipervínculo" xfId="25" builtinId="8" hidden="1"/>
    <cellStyle name="Hipervínculo" xfId="63" builtinId="8" hidden="1"/>
    <cellStyle name="Hipervínculo" xfId="3" builtinId="8" hidden="1"/>
    <cellStyle name="Hipervínculo" xfId="17" builtinId="8" hidden="1"/>
    <cellStyle name="Hipervínculo" xfId="89" builtinId="8" hidden="1"/>
    <cellStyle name="Hipervínculo" xfId="7" builtinId="8" hidden="1"/>
    <cellStyle name="Hipervínculo" xfId="37" builtinId="8" hidden="1"/>
    <cellStyle name="Hipervínculo visitado" xfId="102" builtinId="9" hidden="1"/>
    <cellStyle name="Hipervínculo visitado" xfId="98" builtinId="9" hidden="1"/>
    <cellStyle name="Hipervínculo visitado" xfId="94" builtinId="9" hidden="1"/>
    <cellStyle name="Hipervínculo visitado" xfId="74" builtinId="9" hidden="1"/>
    <cellStyle name="Hipervínculo visitado" xfId="24" builtinId="9" hidden="1"/>
    <cellStyle name="Hipervínculo visitado" xfId="72" builtinId="9" hidden="1"/>
    <cellStyle name="Hipervínculo visitado" xfId="68" builtinId="9" hidden="1"/>
    <cellStyle name="Hipervínculo visitado" xfId="38" builtinId="9" hidden="1"/>
    <cellStyle name="Hipervínculo visitado" xfId="54" builtinId="9" hidden="1"/>
    <cellStyle name="Hipervínculo visitado" xfId="106" builtinId="9" hidden="1"/>
    <cellStyle name="Hipervínculo visitado" xfId="100" builtinId="9" hidden="1"/>
    <cellStyle name="Hipervínculo visitado" xfId="22" builtinId="9" hidden="1"/>
    <cellStyle name="Hipervínculo visitado" xfId="18" builtinId="9" hidden="1"/>
    <cellStyle name="Hipervínculo visitado" xfId="30" builtinId="9" hidden="1"/>
    <cellStyle name="Hipervínculo visitado" xfId="60" builtinId="9" hidden="1"/>
    <cellStyle name="Hipervínculo visitado" xfId="66" builtinId="9" hidden="1"/>
    <cellStyle name="Hipervínculo visitado" xfId="28" builtinId="9" hidden="1"/>
    <cellStyle name="Hipervínculo visitado" xfId="58" builtinId="9" hidden="1"/>
    <cellStyle name="Hipervínculo visitado" xfId="64" builtinId="9" hidden="1"/>
    <cellStyle name="Hipervínculo visitado" xfId="84" builtinId="9" hidden="1"/>
    <cellStyle name="Hipervínculo visitado" xfId="62" builtinId="9" hidden="1"/>
    <cellStyle name="Hipervínculo visitado" xfId="86" builtinId="9" hidden="1"/>
    <cellStyle name="Hipervínculo visitado" xfId="16" builtinId="9" hidden="1"/>
    <cellStyle name="Hipervínculo visitado" xfId="70" builtinId="9" hidden="1"/>
    <cellStyle name="Hipervínculo visitado" xfId="78" builtinId="9" hidden="1"/>
    <cellStyle name="Hipervínculo visitado" xfId="90" builtinId="9" hidden="1"/>
    <cellStyle name="Hipervínculo visitado" xfId="56" builtinId="9" hidden="1"/>
    <cellStyle name="Hipervínculo visitado" xfId="4" builtinId="9" hidden="1"/>
    <cellStyle name="Hipervínculo visitado" xfId="8" builtinId="9" hidden="1"/>
    <cellStyle name="Hipervínculo visitado" xfId="52" builtinId="9" hidden="1"/>
    <cellStyle name="Hipervínculo visitado" xfId="6" builtinId="9" hidden="1"/>
    <cellStyle name="Hipervínculo visitado" xfId="20" builtinId="9" hidden="1"/>
    <cellStyle name="Hipervínculo visitado" xfId="50" builtinId="9" hidden="1"/>
    <cellStyle name="Hipervínculo visitado" xfId="44" builtinId="9" hidden="1"/>
    <cellStyle name="Hipervínculo visitado" xfId="88" builtinId="9" hidden="1"/>
    <cellStyle name="Hipervínculo visitado" xfId="48" builtinId="9" hidden="1"/>
    <cellStyle name="Hipervínculo visitado" xfId="46" builtinId="9" hidden="1"/>
    <cellStyle name="Hipervínculo visitado" xfId="76" builtinId="9" hidden="1"/>
    <cellStyle name="Hipervínculo visitado" xfId="104" builtinId="9" hidden="1"/>
    <cellStyle name="Hipervínculo visitado" xfId="26" builtinId="9" hidden="1"/>
    <cellStyle name="Hipervínculo visitado" xfId="2" builtinId="9" hidden="1"/>
    <cellStyle name="Hipervínculo visitado" xfId="12" builtinId="9" hidden="1"/>
    <cellStyle name="Hipervínculo visitado" xfId="10" builtinId="9" hidden="1"/>
    <cellStyle name="Hipervínculo visitado" xfId="82" builtinId="9" hidden="1"/>
    <cellStyle name="Hipervínculo visitado" xfId="80" builtinId="9" hidden="1"/>
    <cellStyle name="Hipervínculo visitado" xfId="34" builtinId="9" hidden="1"/>
    <cellStyle name="Hipervínculo visitado" xfId="96" builtinId="9" hidden="1"/>
    <cellStyle name="Hipervínculo visitado" xfId="36" builtinId="9" hidden="1"/>
    <cellStyle name="Hipervínculo visitado" xfId="42" builtinId="9" hidden="1"/>
    <cellStyle name="Hipervínculo visitado" xfId="14" builtinId="9" hidden="1"/>
    <cellStyle name="Hipervínculo visitado" xfId="92" builtinId="9" hidden="1"/>
    <cellStyle name="Hipervínculo visitado" xfId="32" builtinId="9" hidden="1"/>
    <cellStyle name="Hipervínculo visitado" xfId="40" builtinId="9" hidden="1"/>
    <cellStyle name="Moneda" xfId="108" builtinId="4"/>
    <cellStyle name="Normal" xfId="0" builtinId="0"/>
    <cellStyle name="Normal 2" xfId="109" xr:uid="{00000000-0005-0000-0000-00006C000000}"/>
    <cellStyle name="Porcentaje" xfId="107" builtinId="5"/>
  </cellStyles>
  <dxfs count="18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99"/>
      <color rgb="FFFFFF65"/>
      <color rgb="FFFF7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445900</xdr:colOff>
      <xdr:row>1</xdr:row>
      <xdr:rowOff>38100</xdr:rowOff>
    </xdr:from>
    <xdr:to>
      <xdr:col>4</xdr:col>
      <xdr:colOff>631959</xdr:colOff>
      <xdr:row>4</xdr:row>
      <xdr:rowOff>131163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900" y="214796"/>
          <a:ext cx="625318" cy="6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4"/>
  <sheetViews>
    <sheetView tabSelected="1" zoomScale="79" zoomScaleNormal="79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E10" sqref="E10"/>
    </sheetView>
  </sheetViews>
  <sheetFormatPr baseColWidth="10" defaultColWidth="11.25" defaultRowHeight="14.25" x14ac:dyDescent="0.2"/>
  <cols>
    <col min="1" max="1" width="9.75" style="1" hidden="1" customWidth="1"/>
    <col min="2" max="2" width="22.5" style="1" hidden="1" customWidth="1"/>
    <col min="3" max="3" width="19.75" style="1" hidden="1" customWidth="1"/>
    <col min="4" max="4" width="25.875" style="1" hidden="1" customWidth="1"/>
    <col min="5" max="5" width="48.25" style="1" customWidth="1"/>
    <col min="6" max="6" width="45.375" style="1" customWidth="1"/>
    <col min="7" max="7" width="23" style="1" customWidth="1"/>
    <col min="8" max="8" width="46.375" style="1" customWidth="1"/>
    <col min="9" max="9" width="43.75" style="1" customWidth="1"/>
    <col min="10" max="10" width="15.75" style="1" customWidth="1"/>
    <col min="11" max="11" width="15.875" style="1" customWidth="1"/>
    <col min="12" max="13" width="14.875" style="1" customWidth="1"/>
    <col min="14" max="14" width="11.25" style="1" bestFit="1" customWidth="1"/>
    <col min="15" max="15" width="30" style="1" customWidth="1"/>
    <col min="16" max="16" width="20.875" style="1" customWidth="1"/>
    <col min="17" max="17" width="19.875" style="1" customWidth="1"/>
    <col min="18" max="18" width="16.875" style="1" customWidth="1"/>
    <col min="19" max="19" width="20.25" style="1" customWidth="1"/>
    <col min="20" max="20" width="18.875" style="1" customWidth="1"/>
    <col min="21" max="21" width="22.875" style="1" customWidth="1"/>
    <col min="22" max="22" width="18.875" style="1" customWidth="1"/>
    <col min="23" max="23" width="19.125" style="1" customWidth="1"/>
    <col min="24" max="25" width="16.875" style="1" customWidth="1"/>
    <col min="26" max="26" width="21.125" style="1" customWidth="1"/>
    <col min="27" max="27" width="22" style="1" customWidth="1"/>
    <col min="28" max="28" width="20.875" style="1" customWidth="1"/>
    <col min="29" max="29" width="16.875" style="1" customWidth="1"/>
    <col min="30" max="31" width="15.375" style="1" customWidth="1"/>
    <col min="32" max="32" width="14.375" style="1" bestFit="1" customWidth="1"/>
    <col min="33" max="16384" width="11.25" style="1"/>
  </cols>
  <sheetData>
    <row r="2" spans="1:31" ht="15" x14ac:dyDescent="0.2">
      <c r="A2" s="89"/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8" t="s">
        <v>1</v>
      </c>
      <c r="AD2" s="98"/>
      <c r="AE2" s="98"/>
    </row>
    <row r="3" spans="1:31" ht="15" x14ac:dyDescent="0.2">
      <c r="A3" s="89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9" t="s">
        <v>2</v>
      </c>
      <c r="AD3" s="99"/>
      <c r="AE3" s="99"/>
    </row>
    <row r="4" spans="1:31" ht="15" x14ac:dyDescent="0.2">
      <c r="A4" s="89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9" t="s">
        <v>3</v>
      </c>
      <c r="AD4" s="99"/>
      <c r="AE4" s="99"/>
    </row>
    <row r="5" spans="1:31" ht="15" x14ac:dyDescent="0.2">
      <c r="A5" s="89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9" t="s">
        <v>4</v>
      </c>
      <c r="AD5" s="99"/>
      <c r="AE5" s="99"/>
    </row>
    <row r="6" spans="1:31" ht="15" x14ac:dyDescent="0.2">
      <c r="A6" s="90" t="s">
        <v>5</v>
      </c>
      <c r="B6" s="90"/>
      <c r="C6" s="90"/>
      <c r="D6" s="92">
        <v>44414</v>
      </c>
      <c r="E6" s="92"/>
      <c r="F6" s="92"/>
      <c r="G6" s="92"/>
      <c r="H6" s="92"/>
      <c r="I6" s="92"/>
      <c r="J6" s="92"/>
      <c r="K6" s="92"/>
      <c r="L6" s="9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</row>
    <row r="7" spans="1:31" ht="15" x14ac:dyDescent="0.2">
      <c r="A7" s="91" t="s">
        <v>6</v>
      </c>
      <c r="B7" s="91"/>
      <c r="C7" s="91"/>
      <c r="D7" s="93">
        <v>44439</v>
      </c>
      <c r="E7" s="93"/>
      <c r="F7" s="93"/>
      <c r="G7" s="93"/>
      <c r="H7" s="93"/>
      <c r="I7" s="93"/>
      <c r="J7" s="93"/>
      <c r="K7" s="93"/>
      <c r="L7" s="9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/>
      <c r="AE7" s="5"/>
    </row>
    <row r="8" spans="1:31" ht="15" x14ac:dyDescent="0.2">
      <c r="A8" s="6"/>
      <c r="B8" s="96" t="s">
        <v>7</v>
      </c>
      <c r="C8" s="96"/>
      <c r="D8" s="96"/>
      <c r="E8" s="96"/>
      <c r="F8" s="96"/>
      <c r="G8" s="96" t="s">
        <v>8</v>
      </c>
      <c r="H8" s="96"/>
      <c r="I8" s="96"/>
      <c r="J8" s="96"/>
      <c r="K8" s="96"/>
      <c r="L8" s="96" t="s">
        <v>9</v>
      </c>
      <c r="M8" s="96"/>
      <c r="N8" s="96"/>
      <c r="O8" s="96" t="s">
        <v>10</v>
      </c>
      <c r="P8" s="96"/>
      <c r="Q8" s="96"/>
      <c r="R8" s="96"/>
      <c r="S8" s="96"/>
      <c r="T8" s="96"/>
      <c r="U8" s="96"/>
      <c r="V8" s="96" t="s">
        <v>11</v>
      </c>
      <c r="W8" s="96"/>
      <c r="X8" s="96"/>
      <c r="Y8" s="96"/>
      <c r="Z8" s="96"/>
      <c r="AA8" s="96"/>
      <c r="AB8" s="97" t="s">
        <v>12</v>
      </c>
      <c r="AC8" s="97" t="s">
        <v>13</v>
      </c>
      <c r="AD8" s="97" t="s">
        <v>14</v>
      </c>
      <c r="AE8" s="97"/>
    </row>
    <row r="9" spans="1:31" ht="49.9" customHeight="1" x14ac:dyDescent="0.2">
      <c r="A9" s="87" t="s">
        <v>15</v>
      </c>
      <c r="B9" s="86" t="s">
        <v>16</v>
      </c>
      <c r="C9" s="87" t="s">
        <v>17</v>
      </c>
      <c r="D9" s="87" t="s">
        <v>18</v>
      </c>
      <c r="E9" s="87" t="s">
        <v>19</v>
      </c>
      <c r="F9" s="86" t="s">
        <v>20</v>
      </c>
      <c r="G9" s="86" t="s">
        <v>21</v>
      </c>
      <c r="H9" s="86" t="s">
        <v>22</v>
      </c>
      <c r="I9" s="86" t="s">
        <v>23</v>
      </c>
      <c r="J9" s="86" t="s">
        <v>24</v>
      </c>
      <c r="K9" s="86" t="s">
        <v>25</v>
      </c>
      <c r="L9" s="86" t="s">
        <v>26</v>
      </c>
      <c r="M9" s="86" t="s">
        <v>27</v>
      </c>
      <c r="N9" s="86" t="s">
        <v>28</v>
      </c>
      <c r="O9" s="87" t="s">
        <v>29</v>
      </c>
      <c r="P9" s="86" t="s">
        <v>30</v>
      </c>
      <c r="Q9" s="86" t="s">
        <v>31</v>
      </c>
      <c r="R9" s="86" t="s">
        <v>32</v>
      </c>
      <c r="S9" s="86" t="s">
        <v>33</v>
      </c>
      <c r="T9" s="86" t="s">
        <v>34</v>
      </c>
      <c r="U9" s="86" t="s">
        <v>35</v>
      </c>
      <c r="V9" s="86" t="s">
        <v>30</v>
      </c>
      <c r="W9" s="86" t="s">
        <v>31</v>
      </c>
      <c r="X9" s="86" t="s">
        <v>32</v>
      </c>
      <c r="Y9" s="86" t="s">
        <v>33</v>
      </c>
      <c r="Z9" s="86" t="s">
        <v>34</v>
      </c>
      <c r="AA9" s="86" t="s">
        <v>36</v>
      </c>
      <c r="AB9" s="97"/>
      <c r="AC9" s="97"/>
      <c r="AD9" s="86" t="s">
        <v>37</v>
      </c>
      <c r="AE9" s="86" t="s">
        <v>38</v>
      </c>
    </row>
    <row r="10" spans="1:31" ht="78.75" x14ac:dyDescent="0.2">
      <c r="A10" s="87">
        <v>85</v>
      </c>
      <c r="B10" s="69" t="s">
        <v>39</v>
      </c>
      <c r="C10" s="69" t="s">
        <v>40</v>
      </c>
      <c r="D10" s="69" t="s">
        <v>41</v>
      </c>
      <c r="E10" s="42" t="s">
        <v>42</v>
      </c>
      <c r="F10" s="21" t="s">
        <v>43</v>
      </c>
      <c r="G10" s="54">
        <v>20200680010070</v>
      </c>
      <c r="H10" s="53" t="s">
        <v>44</v>
      </c>
      <c r="I10" s="22" t="s">
        <v>45</v>
      </c>
      <c r="J10" s="23" t="s">
        <v>46</v>
      </c>
      <c r="K10" s="24">
        <v>44561</v>
      </c>
      <c r="L10" s="25">
        <v>6</v>
      </c>
      <c r="M10" s="26">
        <v>6</v>
      </c>
      <c r="N10" s="27">
        <f t="shared" ref="N10:N17" si="0">IFERROR(IF(M10/L10&gt;100%,100%,M10/L10),"-")</f>
        <v>1</v>
      </c>
      <c r="O10" s="28" t="s">
        <v>47</v>
      </c>
      <c r="P10" s="72">
        <v>13000000</v>
      </c>
      <c r="Q10" s="65">
        <v>240000000</v>
      </c>
      <c r="R10" s="73"/>
      <c r="S10" s="73"/>
      <c r="T10" s="74"/>
      <c r="U10" s="75">
        <f t="shared" ref="U10:U21" si="1">SUM(P10:T10)</f>
        <v>253000000</v>
      </c>
      <c r="V10" s="108"/>
      <c r="W10" s="109">
        <v>144000000</v>
      </c>
      <c r="X10" s="110"/>
      <c r="Y10" s="110"/>
      <c r="Z10" s="111"/>
      <c r="AA10" s="61">
        <f>SUM(V10:Z10)</f>
        <v>144000000</v>
      </c>
      <c r="AB10" s="30">
        <f>IFERROR(AA10/U10,"-")</f>
        <v>0.56916996047430835</v>
      </c>
      <c r="AC10" s="31"/>
      <c r="AD10" s="32" t="s">
        <v>48</v>
      </c>
      <c r="AE10" s="32" t="s">
        <v>49</v>
      </c>
    </row>
    <row r="11" spans="1:31" ht="78.75" x14ac:dyDescent="0.2">
      <c r="A11" s="87">
        <v>86</v>
      </c>
      <c r="B11" s="69" t="s">
        <v>39</v>
      </c>
      <c r="C11" s="69" t="s">
        <v>40</v>
      </c>
      <c r="D11" s="69" t="s">
        <v>41</v>
      </c>
      <c r="E11" s="42" t="s">
        <v>50</v>
      </c>
      <c r="F11" s="21" t="s">
        <v>51</v>
      </c>
      <c r="G11" s="54">
        <v>20200680010070</v>
      </c>
      <c r="H11" s="53" t="s">
        <v>44</v>
      </c>
      <c r="I11" s="22" t="s">
        <v>50</v>
      </c>
      <c r="J11" s="23" t="s">
        <v>52</v>
      </c>
      <c r="K11" s="24">
        <v>44561</v>
      </c>
      <c r="L11" s="25">
        <v>1200</v>
      </c>
      <c r="M11" s="26">
        <v>1203</v>
      </c>
      <c r="N11" s="27">
        <f t="shared" si="0"/>
        <v>1</v>
      </c>
      <c r="O11" s="28" t="s">
        <v>53</v>
      </c>
      <c r="P11" s="72">
        <v>40000000</v>
      </c>
      <c r="Q11" s="65">
        <v>110000000</v>
      </c>
      <c r="R11" s="73"/>
      <c r="S11" s="73"/>
      <c r="T11" s="74"/>
      <c r="U11" s="75">
        <f t="shared" si="1"/>
        <v>150000000</v>
      </c>
      <c r="V11" s="108">
        <v>18000000</v>
      </c>
      <c r="W11" s="112">
        <v>80000000</v>
      </c>
      <c r="X11" s="111"/>
      <c r="Y11" s="111"/>
      <c r="Z11" s="111"/>
      <c r="AA11" s="61">
        <f>SUM(V11:Z11)</f>
        <v>98000000</v>
      </c>
      <c r="AB11" s="30">
        <f>IFERROR(AA11/U11,"-")</f>
        <v>0.65333333333333332</v>
      </c>
      <c r="AC11" s="31"/>
      <c r="AD11" s="32" t="s">
        <v>48</v>
      </c>
      <c r="AE11" s="32" t="s">
        <v>49</v>
      </c>
    </row>
    <row r="12" spans="1:31" ht="78.75" x14ac:dyDescent="0.2">
      <c r="A12" s="87">
        <v>87</v>
      </c>
      <c r="B12" s="69" t="s">
        <v>39</v>
      </c>
      <c r="C12" s="69" t="s">
        <v>40</v>
      </c>
      <c r="D12" s="69" t="s">
        <v>41</v>
      </c>
      <c r="E12" s="42" t="s">
        <v>54</v>
      </c>
      <c r="F12" s="21" t="s">
        <v>55</v>
      </c>
      <c r="G12" s="54">
        <v>20200680010070</v>
      </c>
      <c r="H12" s="53" t="s">
        <v>44</v>
      </c>
      <c r="I12" s="22" t="s">
        <v>56</v>
      </c>
      <c r="J12" s="23" t="s">
        <v>57</v>
      </c>
      <c r="K12" s="24">
        <v>44561</v>
      </c>
      <c r="L12" s="25">
        <v>1</v>
      </c>
      <c r="M12" s="26">
        <v>1</v>
      </c>
      <c r="N12" s="27">
        <f t="shared" si="0"/>
        <v>1</v>
      </c>
      <c r="O12" s="28" t="s">
        <v>58</v>
      </c>
      <c r="P12" s="72">
        <v>96000000</v>
      </c>
      <c r="Q12" s="65">
        <v>248000000</v>
      </c>
      <c r="R12" s="73"/>
      <c r="S12" s="73"/>
      <c r="T12" s="74"/>
      <c r="U12" s="75">
        <f t="shared" si="1"/>
        <v>344000000</v>
      </c>
      <c r="V12" s="108">
        <f>67200000+8000000</f>
        <v>75200000</v>
      </c>
      <c r="W12" s="112"/>
      <c r="X12" s="111"/>
      <c r="Y12" s="111"/>
      <c r="Z12" s="111"/>
      <c r="AA12" s="61">
        <v>75200000</v>
      </c>
      <c r="AB12" s="30">
        <f>IFERROR(AA12/U12,"-")</f>
        <v>0.21860465116279071</v>
      </c>
      <c r="AC12" s="31"/>
      <c r="AD12" s="32" t="s">
        <v>48</v>
      </c>
      <c r="AE12" s="32" t="s">
        <v>49</v>
      </c>
    </row>
    <row r="13" spans="1:31" ht="105" x14ac:dyDescent="0.2">
      <c r="A13" s="87">
        <v>124</v>
      </c>
      <c r="B13" s="66" t="s">
        <v>39</v>
      </c>
      <c r="C13" s="66" t="s">
        <v>59</v>
      </c>
      <c r="D13" s="66" t="s">
        <v>60</v>
      </c>
      <c r="E13" s="42" t="s">
        <v>61</v>
      </c>
      <c r="F13" s="21" t="s">
        <v>62</v>
      </c>
      <c r="G13" s="54">
        <v>20200680010082</v>
      </c>
      <c r="H13" s="53" t="s">
        <v>63</v>
      </c>
      <c r="I13" s="33" t="s">
        <v>64</v>
      </c>
      <c r="J13" s="34">
        <v>44248</v>
      </c>
      <c r="K13" s="34">
        <v>44561</v>
      </c>
      <c r="L13" s="35">
        <v>60</v>
      </c>
      <c r="M13" s="26">
        <v>83</v>
      </c>
      <c r="N13" s="17">
        <f t="shared" si="0"/>
        <v>1</v>
      </c>
      <c r="O13" s="47" t="s">
        <v>65</v>
      </c>
      <c r="P13" s="72">
        <v>6333334</v>
      </c>
      <c r="Q13" s="72">
        <v>500558333</v>
      </c>
      <c r="R13" s="65"/>
      <c r="S13" s="65"/>
      <c r="T13" s="65"/>
      <c r="U13" s="75">
        <f t="shared" si="1"/>
        <v>506891667</v>
      </c>
      <c r="V13" s="108"/>
      <c r="W13" s="108">
        <v>420290000</v>
      </c>
      <c r="X13" s="111"/>
      <c r="Y13" s="111"/>
      <c r="Z13" s="111"/>
      <c r="AA13" s="61">
        <v>420290000</v>
      </c>
      <c r="AB13" s="48">
        <f t="shared" ref="AB13:AB18" si="2">IFERROR(AA13/U13,"-")</f>
        <v>0.82915152755904353</v>
      </c>
      <c r="AC13" s="29"/>
      <c r="AD13" s="49" t="s">
        <v>48</v>
      </c>
      <c r="AE13" s="49" t="s">
        <v>49</v>
      </c>
    </row>
    <row r="14" spans="1:31" ht="171" customHeight="1" x14ac:dyDescent="0.2">
      <c r="A14" s="102">
        <v>125</v>
      </c>
      <c r="B14" s="104" t="s">
        <v>39</v>
      </c>
      <c r="C14" s="104" t="s">
        <v>59</v>
      </c>
      <c r="D14" s="104" t="s">
        <v>60</v>
      </c>
      <c r="E14" s="106" t="s">
        <v>66</v>
      </c>
      <c r="F14" s="100" t="s">
        <v>67</v>
      </c>
      <c r="G14" s="54">
        <v>20200680010082</v>
      </c>
      <c r="H14" s="53" t="s">
        <v>63</v>
      </c>
      <c r="I14" s="33" t="s">
        <v>66</v>
      </c>
      <c r="J14" s="34">
        <v>44256</v>
      </c>
      <c r="K14" s="34">
        <v>44545</v>
      </c>
      <c r="L14" s="35">
        <v>104</v>
      </c>
      <c r="M14" s="26">
        <v>112</v>
      </c>
      <c r="N14" s="17">
        <f t="shared" si="0"/>
        <v>1</v>
      </c>
      <c r="O14" s="47" t="s">
        <v>68</v>
      </c>
      <c r="P14" s="72">
        <v>433666666</v>
      </c>
      <c r="Q14" s="65">
        <v>159441667</v>
      </c>
      <c r="R14" s="65"/>
      <c r="S14" s="76"/>
      <c r="T14" s="65">
        <v>145079034.16</v>
      </c>
      <c r="U14" s="75">
        <f t="shared" si="1"/>
        <v>738187367.15999997</v>
      </c>
      <c r="V14" s="113">
        <f>270493333+114400000</f>
        <v>384893333</v>
      </c>
      <c r="W14" s="113">
        <v>145943920</v>
      </c>
      <c r="X14" s="114"/>
      <c r="Y14" s="115"/>
      <c r="Z14" s="113">
        <v>128992500</v>
      </c>
      <c r="AA14" s="61">
        <v>668236420</v>
      </c>
      <c r="AB14" s="48">
        <f t="shared" si="2"/>
        <v>0.90523957700723112</v>
      </c>
      <c r="AC14" s="29"/>
      <c r="AD14" s="49" t="s">
        <v>48</v>
      </c>
      <c r="AE14" s="49" t="s">
        <v>49</v>
      </c>
    </row>
    <row r="15" spans="1:31" ht="90" customHeight="1" x14ac:dyDescent="0.2">
      <c r="A15" s="103"/>
      <c r="B15" s="105"/>
      <c r="C15" s="105"/>
      <c r="D15" s="105"/>
      <c r="E15" s="107"/>
      <c r="F15" s="101"/>
      <c r="G15" s="54" t="s">
        <v>69</v>
      </c>
      <c r="H15" s="53" t="s">
        <v>63</v>
      </c>
      <c r="I15" s="71" t="s">
        <v>70</v>
      </c>
      <c r="J15" s="34"/>
      <c r="K15" s="34"/>
      <c r="L15" s="35"/>
      <c r="M15" s="26"/>
      <c r="N15" s="17" t="str">
        <f>IFERROR(IF(M15/L15&gt;100%,100%,M15/L15),"-")</f>
        <v>-</v>
      </c>
      <c r="O15" s="47" t="s">
        <v>71</v>
      </c>
      <c r="P15" s="72">
        <v>1687255</v>
      </c>
      <c r="Q15" s="65"/>
      <c r="R15" s="65"/>
      <c r="S15" s="77"/>
      <c r="T15" s="65"/>
      <c r="U15" s="75">
        <f>SUM(P15:T15)</f>
        <v>1687255</v>
      </c>
      <c r="V15" s="108"/>
      <c r="W15" s="108"/>
      <c r="X15" s="116"/>
      <c r="Y15" s="117"/>
      <c r="Z15" s="108"/>
      <c r="AA15" s="61">
        <f t="shared" ref="AA15:AA21" si="3">SUM(V15:Z15)</f>
        <v>0</v>
      </c>
      <c r="AB15" s="48">
        <f>IFERROR(AA15/U15,"-")</f>
        <v>0</v>
      </c>
      <c r="AC15" s="29"/>
      <c r="AD15" s="49" t="s">
        <v>48</v>
      </c>
      <c r="AE15" s="49" t="s">
        <v>49</v>
      </c>
    </row>
    <row r="16" spans="1:31" ht="81" customHeight="1" x14ac:dyDescent="0.2">
      <c r="A16" s="87">
        <v>126</v>
      </c>
      <c r="B16" s="67" t="s">
        <v>39</v>
      </c>
      <c r="C16" s="67" t="s">
        <v>59</v>
      </c>
      <c r="D16" s="67" t="s">
        <v>60</v>
      </c>
      <c r="E16" s="43" t="s">
        <v>72</v>
      </c>
      <c r="F16" s="21" t="s">
        <v>73</v>
      </c>
      <c r="G16" s="54">
        <v>20200680010104</v>
      </c>
      <c r="H16" s="53" t="s">
        <v>74</v>
      </c>
      <c r="I16" s="33" t="str">
        <f>E16</f>
        <v>Desarrollar 144 eventos recreativos y deportivos para las comunidades bumanguesas, incluidas las vacaciones creativas para infancia.</v>
      </c>
      <c r="J16" s="36">
        <v>44256</v>
      </c>
      <c r="K16" s="36">
        <v>44545</v>
      </c>
      <c r="L16" s="60">
        <v>30</v>
      </c>
      <c r="M16" s="59">
        <v>28</v>
      </c>
      <c r="N16" s="58">
        <f t="shared" si="0"/>
        <v>0.93333333333333335</v>
      </c>
      <c r="O16" s="47" t="s">
        <v>75</v>
      </c>
      <c r="P16" s="72">
        <v>23000000</v>
      </c>
      <c r="Q16" s="65">
        <v>281852354</v>
      </c>
      <c r="R16" s="65"/>
      <c r="S16" s="65"/>
      <c r="T16" s="65"/>
      <c r="U16" s="78">
        <f t="shared" si="1"/>
        <v>304852354</v>
      </c>
      <c r="V16" s="108">
        <v>21636826</v>
      </c>
      <c r="W16" s="108">
        <v>130814779</v>
      </c>
      <c r="X16" s="111"/>
      <c r="Y16" s="111"/>
      <c r="Z16" s="111"/>
      <c r="AA16" s="62">
        <f t="shared" si="3"/>
        <v>152451605</v>
      </c>
      <c r="AB16" s="56">
        <f>IFERROR(AA16/U16,"-")</f>
        <v>0.5000834108697747</v>
      </c>
      <c r="AC16" s="57"/>
      <c r="AD16" s="85" t="s">
        <v>48</v>
      </c>
      <c r="AE16" s="85" t="s">
        <v>49</v>
      </c>
    </row>
    <row r="17" spans="1:32" ht="85.9" customHeight="1" x14ac:dyDescent="0.2">
      <c r="A17" s="87">
        <v>127</v>
      </c>
      <c r="B17" s="66" t="s">
        <v>39</v>
      </c>
      <c r="C17" s="66" t="s">
        <v>59</v>
      </c>
      <c r="D17" s="66" t="s">
        <v>60</v>
      </c>
      <c r="E17" s="42" t="s">
        <v>76</v>
      </c>
      <c r="F17" s="21" t="s">
        <v>77</v>
      </c>
      <c r="G17" s="54">
        <v>20200680010104</v>
      </c>
      <c r="H17" s="53" t="s">
        <v>74</v>
      </c>
      <c r="I17" s="33" t="str">
        <f>E17</f>
        <v>Desarrollar 16 eventos deportivos y recreativos dirigido a población vulnerable: discapacidad, víctimas del conflicto interno armado y población carcelaria hombres y mujeres.</v>
      </c>
      <c r="J17" s="34">
        <v>44287</v>
      </c>
      <c r="K17" s="34">
        <v>44545</v>
      </c>
      <c r="L17" s="35">
        <v>3</v>
      </c>
      <c r="M17" s="26">
        <v>1</v>
      </c>
      <c r="N17" s="58">
        <f t="shared" si="0"/>
        <v>0.33333333333333331</v>
      </c>
      <c r="O17" s="47" t="s">
        <v>71</v>
      </c>
      <c r="P17" s="72">
        <v>60000000</v>
      </c>
      <c r="Q17" s="65"/>
      <c r="R17" s="65"/>
      <c r="S17" s="79"/>
      <c r="T17" s="79"/>
      <c r="U17" s="75">
        <f t="shared" si="1"/>
        <v>60000000</v>
      </c>
      <c r="V17" s="108"/>
      <c r="W17" s="108"/>
      <c r="X17" s="111"/>
      <c r="Y17" s="111"/>
      <c r="Z17" s="111"/>
      <c r="AA17" s="61">
        <f t="shared" si="3"/>
        <v>0</v>
      </c>
      <c r="AB17" s="48">
        <f t="shared" si="2"/>
        <v>0</v>
      </c>
      <c r="AC17" s="29"/>
      <c r="AD17" s="49" t="s">
        <v>48</v>
      </c>
      <c r="AE17" s="49" t="s">
        <v>49</v>
      </c>
    </row>
    <row r="18" spans="1:32" ht="212.25" customHeight="1" x14ac:dyDescent="0.2">
      <c r="A18" s="87">
        <v>128</v>
      </c>
      <c r="B18" s="66" t="s">
        <v>39</v>
      </c>
      <c r="C18" s="66" t="s">
        <v>59</v>
      </c>
      <c r="D18" s="66" t="s">
        <v>78</v>
      </c>
      <c r="E18" s="42" t="s">
        <v>79</v>
      </c>
      <c r="F18" s="21" t="s">
        <v>80</v>
      </c>
      <c r="G18" s="55">
        <v>20200680010066</v>
      </c>
      <c r="H18" s="37" t="s">
        <v>81</v>
      </c>
      <c r="I18" s="33" t="str">
        <f>E18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J18" s="34">
        <v>44236</v>
      </c>
      <c r="K18" s="34">
        <v>44561</v>
      </c>
      <c r="L18" s="35">
        <v>10000</v>
      </c>
      <c r="M18" s="44">
        <v>14833</v>
      </c>
      <c r="N18" s="18">
        <f>IFERROR(IF(M18/L18&gt;100%,100%,M18/L18),"-")</f>
        <v>1</v>
      </c>
      <c r="O18" s="47" t="s">
        <v>82</v>
      </c>
      <c r="P18" s="72">
        <v>382000000</v>
      </c>
      <c r="Q18" s="65">
        <v>1585000000</v>
      </c>
      <c r="R18" s="65"/>
      <c r="S18" s="77"/>
      <c r="T18" s="65">
        <v>290935000</v>
      </c>
      <c r="U18" s="75">
        <f t="shared" si="1"/>
        <v>2257935000</v>
      </c>
      <c r="V18" s="108">
        <v>216383579</v>
      </c>
      <c r="W18" s="108">
        <f>1238948580-13370000</f>
        <v>1225578580</v>
      </c>
      <c r="X18" s="111"/>
      <c r="Y18" s="111"/>
      <c r="Z18" s="111"/>
      <c r="AA18" s="61">
        <f t="shared" si="3"/>
        <v>1441962159</v>
      </c>
      <c r="AB18" s="48">
        <f t="shared" si="2"/>
        <v>0.63861987125404407</v>
      </c>
      <c r="AC18" s="29"/>
      <c r="AD18" s="49" t="s">
        <v>48</v>
      </c>
      <c r="AE18" s="49" t="s">
        <v>49</v>
      </c>
      <c r="AF18" s="83"/>
    </row>
    <row r="19" spans="1:32" ht="63" x14ac:dyDescent="0.2">
      <c r="A19" s="87">
        <v>129</v>
      </c>
      <c r="B19" s="68" t="s">
        <v>39</v>
      </c>
      <c r="C19" s="68" t="s">
        <v>59</v>
      </c>
      <c r="D19" s="68" t="s">
        <v>78</v>
      </c>
      <c r="E19" s="42" t="s">
        <v>83</v>
      </c>
      <c r="F19" s="21" t="s">
        <v>84</v>
      </c>
      <c r="G19" s="55">
        <v>20200680010118</v>
      </c>
      <c r="H19" s="37" t="s">
        <v>85</v>
      </c>
      <c r="I19" s="39" t="s">
        <v>86</v>
      </c>
      <c r="J19" s="40"/>
      <c r="K19" s="40"/>
      <c r="L19" s="41">
        <v>200</v>
      </c>
      <c r="M19" s="45">
        <v>0</v>
      </c>
      <c r="N19" s="20">
        <f>IFERROR(IF(M19/L19&gt;100%,100%,M19/L19),"-")</f>
        <v>0</v>
      </c>
      <c r="O19" s="47" t="s">
        <v>71</v>
      </c>
      <c r="P19" s="72">
        <v>16000000</v>
      </c>
      <c r="Q19" s="72">
        <v>12000000</v>
      </c>
      <c r="R19" s="72"/>
      <c r="S19" s="80"/>
      <c r="T19" s="80"/>
      <c r="U19" s="75">
        <f t="shared" si="1"/>
        <v>28000000</v>
      </c>
      <c r="V19" s="108"/>
      <c r="W19" s="108"/>
      <c r="X19" s="108"/>
      <c r="Y19" s="108"/>
      <c r="Z19" s="108"/>
      <c r="AA19" s="61">
        <f t="shared" si="3"/>
        <v>0</v>
      </c>
      <c r="AB19" s="51">
        <f>IFERROR(AA19/U19,"-")</f>
        <v>0</v>
      </c>
      <c r="AC19" s="50"/>
      <c r="AD19" s="52" t="s">
        <v>48</v>
      </c>
      <c r="AE19" s="52" t="s">
        <v>49</v>
      </c>
    </row>
    <row r="20" spans="1:32" ht="63" x14ac:dyDescent="0.2">
      <c r="A20" s="87">
        <v>130</v>
      </c>
      <c r="B20" s="68" t="s">
        <v>39</v>
      </c>
      <c r="C20" s="68" t="s">
        <v>59</v>
      </c>
      <c r="D20" s="68" t="s">
        <v>78</v>
      </c>
      <c r="E20" s="42" t="s">
        <v>87</v>
      </c>
      <c r="F20" s="21" t="s">
        <v>88</v>
      </c>
      <c r="G20" s="55">
        <v>20200680010118</v>
      </c>
      <c r="H20" s="37" t="s">
        <v>85</v>
      </c>
      <c r="I20" s="38" t="s">
        <v>89</v>
      </c>
      <c r="J20" s="40">
        <v>44281</v>
      </c>
      <c r="K20" s="40">
        <v>44561</v>
      </c>
      <c r="L20" s="41">
        <v>20</v>
      </c>
      <c r="M20" s="45">
        <v>6</v>
      </c>
      <c r="N20" s="20">
        <f>IFERROR(IF(M20/L20&gt;100%,100%,M20/L20),"-")</f>
        <v>0.3</v>
      </c>
      <c r="O20" s="47" t="s">
        <v>90</v>
      </c>
      <c r="P20" s="72">
        <v>90000000</v>
      </c>
      <c r="Q20" s="72">
        <v>38597613</v>
      </c>
      <c r="R20" s="72"/>
      <c r="S20" s="80"/>
      <c r="T20" s="80"/>
      <c r="U20" s="75">
        <f t="shared" si="1"/>
        <v>128597613</v>
      </c>
      <c r="V20" s="108">
        <v>94115000</v>
      </c>
      <c r="W20" s="108"/>
      <c r="X20" s="108"/>
      <c r="Y20" s="108"/>
      <c r="Z20" s="108"/>
      <c r="AA20" s="61">
        <f t="shared" si="3"/>
        <v>94115000</v>
      </c>
      <c r="AB20" s="51">
        <f>IFERROR(AA20/U20,"-")</f>
        <v>0.73185650809863789</v>
      </c>
      <c r="AC20" s="50"/>
      <c r="AD20" s="52" t="s">
        <v>48</v>
      </c>
      <c r="AE20" s="52" t="s">
        <v>49</v>
      </c>
    </row>
    <row r="21" spans="1:32" ht="130.9" customHeight="1" x14ac:dyDescent="0.2">
      <c r="A21" s="87">
        <v>131</v>
      </c>
      <c r="B21" s="68" t="s">
        <v>39</v>
      </c>
      <c r="C21" s="68" t="s">
        <v>59</v>
      </c>
      <c r="D21" s="68" t="s">
        <v>91</v>
      </c>
      <c r="E21" s="42" t="s">
        <v>92</v>
      </c>
      <c r="F21" s="21" t="s">
        <v>93</v>
      </c>
      <c r="G21" s="55">
        <v>20200680010057</v>
      </c>
      <c r="H21" s="37" t="s">
        <v>94</v>
      </c>
      <c r="I21" s="38" t="s">
        <v>95</v>
      </c>
      <c r="J21" s="40">
        <v>44211</v>
      </c>
      <c r="K21" s="40">
        <v>44561</v>
      </c>
      <c r="L21" s="41">
        <v>25</v>
      </c>
      <c r="M21" s="46">
        <v>22</v>
      </c>
      <c r="N21" s="19">
        <f>IFERROR(IF(M21/L21&gt;100%,100%,M21/L21),"-")</f>
        <v>0.88</v>
      </c>
      <c r="O21" s="47" t="s">
        <v>96</v>
      </c>
      <c r="P21" s="72">
        <v>1140065360.27</v>
      </c>
      <c r="Q21" s="72">
        <v>1732963479.1600001</v>
      </c>
      <c r="R21" s="72"/>
      <c r="S21" s="72">
        <v>119489000</v>
      </c>
      <c r="T21" s="72">
        <v>61526106.030000001</v>
      </c>
      <c r="U21" s="75">
        <f t="shared" si="1"/>
        <v>3054043945.4600005</v>
      </c>
      <c r="V21" s="108">
        <v>388912892</v>
      </c>
      <c r="W21" s="108">
        <v>1207347045</v>
      </c>
      <c r="X21" s="108"/>
      <c r="Y21" s="108"/>
      <c r="Z21" s="108"/>
      <c r="AA21" s="61">
        <f t="shared" si="3"/>
        <v>1596259937</v>
      </c>
      <c r="AB21" s="51">
        <f>IFERROR(AA21/U21,"-")</f>
        <v>0.52267091289662859</v>
      </c>
      <c r="AC21" s="50"/>
      <c r="AD21" s="52" t="s">
        <v>48</v>
      </c>
      <c r="AE21" s="52" t="s">
        <v>49</v>
      </c>
    </row>
    <row r="22" spans="1:32" ht="15.75" x14ac:dyDescent="0.2">
      <c r="A22" s="10">
        <f>SUM(--(FREQUENCY(A10:A21,A10:A21)&gt;0))</f>
        <v>11</v>
      </c>
      <c r="B22" s="12"/>
      <c r="C22" s="13"/>
      <c r="D22" s="13"/>
      <c r="E22" s="13"/>
      <c r="F22" s="13"/>
      <c r="G22" s="13"/>
      <c r="H22" s="13"/>
      <c r="I22" s="13"/>
      <c r="J22" s="13"/>
      <c r="K22" s="14"/>
      <c r="L22" s="15"/>
      <c r="M22" s="11" t="s">
        <v>97</v>
      </c>
      <c r="N22" s="7">
        <f>IFERROR(AVERAGE(N10:N21),"-")</f>
        <v>0.76787878787878794</v>
      </c>
      <c r="O22" s="8"/>
      <c r="P22" s="81">
        <f>SUM(P10:P21)</f>
        <v>2301752615.27</v>
      </c>
      <c r="Q22" s="81">
        <f>SUM(Q10:Q21)</f>
        <v>4908413446.1599998</v>
      </c>
      <c r="R22" s="81">
        <f t="shared" ref="R22:AA22" si="4">SUM(R10:R21)</f>
        <v>0</v>
      </c>
      <c r="S22" s="81">
        <f t="shared" si="4"/>
        <v>119489000</v>
      </c>
      <c r="T22" s="81">
        <f t="shared" si="4"/>
        <v>497540140.18999994</v>
      </c>
      <c r="U22" s="82">
        <f>SUM(U10:U21)</f>
        <v>7827195201.6200008</v>
      </c>
      <c r="V22" s="63">
        <f t="shared" si="4"/>
        <v>1199141630</v>
      </c>
      <c r="W22" s="63">
        <f t="shared" si="4"/>
        <v>3353974324</v>
      </c>
      <c r="X22" s="63">
        <f t="shared" si="4"/>
        <v>0</v>
      </c>
      <c r="Y22" s="63">
        <f t="shared" si="4"/>
        <v>0</v>
      </c>
      <c r="Z22" s="63">
        <f t="shared" si="4"/>
        <v>128992500</v>
      </c>
      <c r="AA22" s="64">
        <f t="shared" si="4"/>
        <v>4690515121</v>
      </c>
      <c r="AB22" s="16">
        <f>IFERROR(AA22/U22,"-")</f>
        <v>0.59925873830630927</v>
      </c>
      <c r="AC22" s="9">
        <f>SUM(AC10:AC21)</f>
        <v>0</v>
      </c>
      <c r="AD22" s="8"/>
      <c r="AE22" s="8"/>
    </row>
    <row r="23" spans="1:32" ht="23.25" customHeight="1" x14ac:dyDescent="0.2">
      <c r="P23" s="70"/>
      <c r="Q23" s="70"/>
      <c r="R23" s="70"/>
      <c r="S23" s="70"/>
      <c r="T23" s="70"/>
      <c r="U23" s="70"/>
    </row>
    <row r="24" spans="1:32" x14ac:dyDescent="0.2">
      <c r="Y24" s="88"/>
      <c r="AB24" s="84"/>
    </row>
  </sheetData>
  <mergeCells count="24">
    <mergeCell ref="F14:F15"/>
    <mergeCell ref="A14:A15"/>
    <mergeCell ref="B14:B15"/>
    <mergeCell ref="C14:C15"/>
    <mergeCell ref="D14:D15"/>
    <mergeCell ref="E14:E15"/>
    <mergeCell ref="AB8:AB9"/>
    <mergeCell ref="AC2:AE2"/>
    <mergeCell ref="AC3:AE3"/>
    <mergeCell ref="AC4:AE4"/>
    <mergeCell ref="AC5:AE5"/>
    <mergeCell ref="AC8:AC9"/>
    <mergeCell ref="AD8:AE8"/>
    <mergeCell ref="B8:F8"/>
    <mergeCell ref="G8:K8"/>
    <mergeCell ref="L8:N8"/>
    <mergeCell ref="O8:U8"/>
    <mergeCell ref="V8:AA8"/>
    <mergeCell ref="A2:A5"/>
    <mergeCell ref="A6:C6"/>
    <mergeCell ref="A7:C7"/>
    <mergeCell ref="D6:L6"/>
    <mergeCell ref="D7:L7"/>
    <mergeCell ref="B2:AB5"/>
  </mergeCells>
  <conditionalFormatting sqref="N19 N21">
    <cfRule type="cellIs" dxfId="17" priority="31" operator="between">
      <formula>0.67</formula>
      <formula>1</formula>
    </cfRule>
    <cfRule type="cellIs" dxfId="16" priority="32" operator="between">
      <formula>0.34</formula>
      <formula>0.66</formula>
    </cfRule>
    <cfRule type="cellIs" dxfId="15" priority="33" operator="between">
      <formula>0</formula>
      <formula>0.33</formula>
    </cfRule>
  </conditionalFormatting>
  <conditionalFormatting sqref="N20">
    <cfRule type="cellIs" dxfId="14" priority="25" operator="between">
      <formula>0.67</formula>
      <formula>1</formula>
    </cfRule>
    <cfRule type="cellIs" dxfId="13" priority="26" operator="between">
      <formula>0.34</formula>
      <formula>0.66</formula>
    </cfRule>
    <cfRule type="cellIs" dxfId="12" priority="27" operator="between">
      <formula>0</formula>
      <formula>0.33</formula>
    </cfRule>
  </conditionalFormatting>
  <conditionalFormatting sqref="N18">
    <cfRule type="cellIs" dxfId="11" priority="16" operator="between">
      <formula>0.67</formula>
      <formula>1</formula>
    </cfRule>
    <cfRule type="cellIs" dxfId="10" priority="17" operator="between">
      <formula>0.34</formula>
      <formula>0.66</formula>
    </cfRule>
    <cfRule type="cellIs" dxfId="9" priority="18" operator="between">
      <formula>0</formula>
      <formula>0.33</formula>
    </cfRule>
  </conditionalFormatting>
  <conditionalFormatting sqref="N13:N14 N16:N17">
    <cfRule type="cellIs" dxfId="8" priority="10" operator="between">
      <formula>0.67</formula>
      <formula>1</formula>
    </cfRule>
    <cfRule type="cellIs" dxfId="7" priority="11" operator="between">
      <formula>0.34</formula>
      <formula>0.66</formula>
    </cfRule>
    <cfRule type="cellIs" dxfId="6" priority="12" operator="between">
      <formula>0</formula>
      <formula>0.33</formula>
    </cfRule>
  </conditionalFormatting>
  <conditionalFormatting sqref="N10:N12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N15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Johana Rojas</cp:lastModifiedBy>
  <cp:revision/>
  <dcterms:created xsi:type="dcterms:W3CDTF">2008-07-08T21:30:46Z</dcterms:created>
  <dcterms:modified xsi:type="dcterms:W3CDTF">2021-09-07T22:49:41Z</dcterms:modified>
  <cp:category/>
  <cp:contentStatus/>
</cp:coreProperties>
</file>