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ohana Rojas\Desktop\INDERBU\PLAN DE ACCION 2021\JUNIO 2021\"/>
    </mc:Choice>
  </mc:AlternateContent>
  <xr:revisionPtr revIDLastSave="0" documentId="8_{D571CC6A-BEF8-4DC3-BA9E-BC78FEDB69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" sheetId="14" r:id="rId1"/>
  </sheets>
  <definedNames>
    <definedName name="_xlnm._FilterDatabase" localSheetId="0" hidden="1">'Plan de Acción'!$A$9:$AA$24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9" i="14" l="1"/>
  <c r="AA19" i="14"/>
  <c r="AB19" i="14" l="1"/>
  <c r="AC24" i="14"/>
  <c r="Y14" i="14"/>
  <c r="Y24" i="14" s="1"/>
  <c r="P24" i="14"/>
  <c r="N23" i="14"/>
  <c r="N22" i="14"/>
  <c r="N21" i="14"/>
  <c r="N19" i="14"/>
  <c r="N18" i="14"/>
  <c r="N16" i="14"/>
  <c r="N14" i="14"/>
  <c r="N12" i="14"/>
  <c r="N11" i="14"/>
  <c r="N10" i="14"/>
  <c r="X24" i="14"/>
  <c r="R24" i="14"/>
  <c r="S24" i="14"/>
  <c r="T24" i="14"/>
  <c r="AA23" i="14"/>
  <c r="AA21" i="14"/>
  <c r="AB21" i="14" s="1"/>
  <c r="AA18" i="14"/>
  <c r="AA17" i="14"/>
  <c r="AA16" i="14"/>
  <c r="AA15" i="14"/>
  <c r="AA13" i="14"/>
  <c r="AA12" i="14"/>
  <c r="AA11" i="14"/>
  <c r="AB11" i="14" s="1"/>
  <c r="AA10" i="14"/>
  <c r="U10" i="14"/>
  <c r="W24" i="14"/>
  <c r="U11" i="14"/>
  <c r="U12" i="14"/>
  <c r="U13" i="14"/>
  <c r="U14" i="14"/>
  <c r="U15" i="14"/>
  <c r="U16" i="14"/>
  <c r="U18" i="14"/>
  <c r="U21" i="14"/>
  <c r="U22" i="14"/>
  <c r="U23" i="14"/>
  <c r="V22" i="14"/>
  <c r="AA22" i="14" s="1"/>
  <c r="I19" i="14"/>
  <c r="I18" i="14"/>
  <c r="I16" i="14"/>
  <c r="V14" i="14"/>
  <c r="V24" i="14" s="1"/>
  <c r="N13" i="14"/>
  <c r="AB23" i="14" l="1"/>
  <c r="AB22" i="14"/>
  <c r="AB10" i="14"/>
  <c r="AB18" i="14"/>
  <c r="N24" i="14"/>
  <c r="AB12" i="14"/>
  <c r="AB13" i="14"/>
  <c r="AB15" i="14"/>
  <c r="AB16" i="14"/>
  <c r="AA14" i="14"/>
  <c r="Z24" i="14"/>
  <c r="AA24" i="14" l="1"/>
  <c r="AB14" i="14"/>
  <c r="A24" i="14"/>
  <c r="Q24" i="14" l="1"/>
  <c r="U17" i="14"/>
  <c r="U24" i="14" l="1"/>
  <c r="AB24" i="14" s="1"/>
  <c r="AB17" i="14"/>
</calcChain>
</file>

<file path=xl/sharedStrings.xml><?xml version="1.0" encoding="utf-8"?>
<sst xmlns="http://schemas.openxmlformats.org/spreadsheetml/2006/main" count="184" uniqueCount="100">
  <si>
    <t>AVANCE</t>
  </si>
  <si>
    <t>Línea estratégica</t>
  </si>
  <si>
    <t xml:space="preserve">Programa </t>
  </si>
  <si>
    <t>Nombre del Proyecto</t>
  </si>
  <si>
    <t>Meta programada</t>
  </si>
  <si>
    <t>Meta ejecutada</t>
  </si>
  <si>
    <t>Componente</t>
  </si>
  <si>
    <t>Meta PDM</t>
  </si>
  <si>
    <t>SGP</t>
  </si>
  <si>
    <t>Rubro</t>
  </si>
  <si>
    <t>PDM 2020-2023</t>
  </si>
  <si>
    <t>PROYECTOS DE INVERSIÓN</t>
  </si>
  <si>
    <t>OTROS</t>
  </si>
  <si>
    <t>Dependencia</t>
  </si>
  <si>
    <t>Responsable</t>
  </si>
  <si>
    <t>Código BPIM</t>
  </si>
  <si>
    <t>Actividades</t>
  </si>
  <si>
    <t>TOTALES</t>
  </si>
  <si>
    <t>RECURSOS EJECUTADOS</t>
  </si>
  <si>
    <t>EJECUCIÓN PPTAL</t>
  </si>
  <si>
    <t>Indicador de producto</t>
  </si>
  <si>
    <t>TOTAL PROGRAMADO</t>
  </si>
  <si>
    <t>Fecha inicio</t>
  </si>
  <si>
    <t>Fecha de terminación</t>
  </si>
  <si>
    <t>RECURSOS PROGRAMADOS</t>
  </si>
  <si>
    <t>RESPONSABLES</t>
  </si>
  <si>
    <t>CUMPLIMIENTO DE META</t>
  </si>
  <si>
    <t>RECURSOS GESTIONADOS</t>
  </si>
  <si>
    <t>SGR</t>
  </si>
  <si>
    <t>TOTAL EJECUTADO</t>
  </si>
  <si>
    <t>No.</t>
  </si>
  <si>
    <t xml:space="preserve">FECHA DE SUSCRIPCIÓN:  </t>
  </si>
  <si>
    <t>FECHA DE CORTE:</t>
  </si>
  <si>
    <r>
      <t xml:space="preserve">Página: </t>
    </r>
    <r>
      <rPr>
        <sz val="11"/>
        <rFont val="Arial"/>
        <family val="2"/>
      </rPr>
      <t>1 de 1</t>
    </r>
  </si>
  <si>
    <r>
      <t xml:space="preserve">Código:  </t>
    </r>
    <r>
      <rPr>
        <sz val="11"/>
        <rFont val="Arial"/>
        <family val="2"/>
      </rPr>
      <t>F-DPM-1210-238,37-031</t>
    </r>
  </si>
  <si>
    <r>
      <t>Fecha aprobación:</t>
    </r>
    <r>
      <rPr>
        <sz val="11"/>
        <rFont val="Arial"/>
        <family val="2"/>
      </rPr>
      <t xml:space="preserve"> Marzo-24-2021</t>
    </r>
  </si>
  <si>
    <t>RECURSOS PROPIOS INSTITUTOS</t>
  </si>
  <si>
    <t>RECURSOS PROPIOS MUNICIPIO</t>
  </si>
  <si>
    <r>
      <t xml:space="preserve">Versión: </t>
    </r>
    <r>
      <rPr>
        <sz val="11"/>
        <rFont val="Arial"/>
        <family val="2"/>
      </rPr>
      <t>1.0</t>
    </r>
  </si>
  <si>
    <t>2.3.2.02.02.009</t>
  </si>
  <si>
    <t>BUCARAMANGA EQUITATIVA E INCLUYENTE: UNA CIUDAD DE BIENESTAR</t>
  </si>
  <si>
    <t>Capacidades Y Oportunidades Para Superar Brechas Sociales</t>
  </si>
  <si>
    <t>Juventud Dinámica, Participativa Y Responsable</t>
  </si>
  <si>
    <t>Mantener las 6 casas de la juventud con una oferta programática del uso adecuado del tiempo libre, acompañamiento psicosocial y conectividad digital.</t>
  </si>
  <si>
    <t>Número de casas de la juventud mantenidas con una oferta programática del uso adecuado del tiempo libre, acompañamiento psicosocial y conectividad digital.</t>
  </si>
  <si>
    <t>FORTALECIMIENTO DE ESPACIOS Y MECANISMOS DE PREVENCIÓN Y PARTICIPACIÓN PARA EL DESARROLLO INTEGRAL DE LOS JÓVENES EN EL MUNICIPIO DE BUCARAMANGA</t>
  </si>
  <si>
    <t>Mantener las 6 casas de la juventud con oferta programática para el buen uso del tiempo libre</t>
  </si>
  <si>
    <t>Marzo 01 de 2021</t>
  </si>
  <si>
    <t>2.3.2.02.02.009                                                                                                                                                                   2.3.2.02.01.003</t>
  </si>
  <si>
    <t>INDERBU</t>
  </si>
  <si>
    <t>Luis Gonzalo Gómez Guerrero</t>
  </si>
  <si>
    <t>Vincular 7.000 jóvenes en los diferentes procesos democráticos de participación ciudadana.</t>
  </si>
  <si>
    <t>Número de jóvenes vinculados en los diferentes procesos democráticos de participación ciudadana.</t>
  </si>
  <si>
    <t>17 febrero de 2021</t>
  </si>
  <si>
    <t>16 de agosto de 2021</t>
  </si>
  <si>
    <t xml:space="preserve">2.3.2.02.02.009                2.3.2.02.02.008             </t>
  </si>
  <si>
    <t>Implementar 6 procesos de comunicación estratégica mediante campañas de innovación para la promoción y prevención de flagelos juveniles.</t>
  </si>
  <si>
    <t>Número de procesos de comunicación estratégica implementados mediante campañas de innovación para la promoción y prevención de flagelos juveniles.</t>
  </si>
  <si>
    <t>Implementar 6 procesos de comunicación estratégica para la prevención de flagelos juveniles</t>
  </si>
  <si>
    <t>23 febrero de 2021</t>
  </si>
  <si>
    <t>22 agosto de 2021</t>
  </si>
  <si>
    <t>2.3.2.02.02.008</t>
  </si>
  <si>
    <t>Movimiento, Satisfacción Y Vida, Una Ciudad Activa</t>
  </si>
  <si>
    <t>Fomento A La Recreación, La Actividad Física Y El Deporte: Me Gozo Mi Ciudad Y Mi Territorio</t>
  </si>
  <si>
    <t>Realizar 350 eventos de hábitos de vida saludable (recreovías, ciclovías, ciclopaseos y caminatas ecológicas por senderos y cerros).</t>
  </si>
  <si>
    <t>Número de eventos de hábitos de vida saludable (recreovías, ciclovías, ciclopaseos y caminatas ecológicas por senderos y cerros) realizados.</t>
  </si>
  <si>
    <t>FORTALECIMIENTO DE LAS ESTRATEGIAS DE HÁBITOS Y ESTILOS DE VIDA SALUDABLE EN EL MUNICIPIO DE BUCARAMANGA</t>
  </si>
  <si>
    <t xml:space="preserve">Realizar 350 eventos de hábitos de vida saludable (Recreovías. ciclovías. ciclopaseos y caminatas ecológicas por senderos y cerros). </t>
  </si>
  <si>
    <t>Mantener 104 grupos comunitarios para la práctica de la actividad física regular que genere hábitos y estilos de vida saludables en ágoras, parques y canchas.</t>
  </si>
  <si>
    <t>Número de grupos comunitarios mantenidos para la práctica de la actividad física regular que genere hábitos y estilos de vida saludables en ágoras, parques y canchas.</t>
  </si>
  <si>
    <t>Pendiente por reformular proyecto</t>
  </si>
  <si>
    <t>Desarrollar 144 eventos recreativos y deportivos para las comunidades bumanguesas, incluidas las vacaciones creativas para infancia.</t>
  </si>
  <si>
    <t>Número de eventos recreativos y deportivos desarrollados para las comunidades bumanguesas, incluidas las vacaciones creativas para infancia.</t>
  </si>
  <si>
    <t>DESARROLLO DE EVENTOS DEPORTIVOS Y RECREATIVOS SOCIOCOMUNITARIOS PARA EL APROVECHAMIENTO DEL TIEMPO LIBRE EN EL MUNICIPIO DE BUCARAMANGA</t>
  </si>
  <si>
    <t>Desarrollar 16 eventos deportivos y recreativos dirigido a población vulnerable: discapacidad, víctimas del conflicto interno armado y población carcelaria hombres y mujeres.</t>
  </si>
  <si>
    <t>Número de eventos deportivos y recreativos dirigidos a población vulnerable: discapacidad, víctimas del conflicto interno armado y población carcelaria hombres y mujeres desarrollados.</t>
  </si>
  <si>
    <t>Formación Y Preparación De Deportistas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</si>
  <si>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</si>
  <si>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Número niños y niñas vinculados en procesos de formación y preparación de deportistas a través de centros de educación física, escuelas de iniciación, ciclo de perfeccionamiento atlético y competencias y festivales deportivos en los juegos estudiantiles.</t>
  </si>
  <si>
    <t>FORTALECIMIENTO DE LOS PROCESOS FORMATIVOS, COMPETITIVOS Y DE EDUCACIÓN FÍSICA EN EL MUNICIPIO DE BUCARAMANGA</t>
  </si>
  <si>
    <t>2.3.2.01.01.003.03.02
2.3.2.02.01.002
2.3.2.02.01.003
2.3.2.02.02.006
2.3.2.02.02.007
2.3.2.02.02.008
2.3.2.02.02.009</t>
  </si>
  <si>
    <t>Capacitar 800 personas en áreas afines a la actividad física, recreación y deporte.</t>
  </si>
  <si>
    <t>Número de personas capacitadas en áreas afines a la actividad física, recreación y deporte.</t>
  </si>
  <si>
    <t>APOYO A LAS INICIATIVAS DEL DEPORTE ASOCIADO. ORGANIZACIONES COMUNALES Y GRUPOS DIFERENCIALES EN EL MUNICIPIO DE   BUCARAMANGA</t>
  </si>
  <si>
    <t>Capacitar 800 personas en áreas afines a la actividad  física, recreación y deporte</t>
  </si>
  <si>
    <t>Apoyar 80 iniciativas de organismos del deporte asociado, grupos diferenciales y de comunidades generales.</t>
  </si>
  <si>
    <t>Número de iniciativas apoyadas de organismos del deporte asociado, grupos diferenciales y de comunidades generales.</t>
  </si>
  <si>
    <t>Apoyar 80 Iniciativas de organismos del deporte asociado, grupos diferenciales y de comunidades generales.</t>
  </si>
  <si>
    <t>2.3.2.02.01.003</t>
  </si>
  <si>
    <t>Ambientes Deportivos Y Recreativos Dignos Y Eficientes</t>
  </si>
  <si>
    <t>Realizar mantenimiento y adecuaciones menores a 105 campos y/o escenarios deportivos.</t>
  </si>
  <si>
    <t>Número de campos y/o escenarios deportivos con mantenimientos y adecuaciones menores.</t>
  </si>
  <si>
    <t>ADMINISTRACIÓN Y MANTENIMIENTO DE LOS ESCENARIOS Y CAMPOS DEPORTIVOS EN EL MUNICIPIO DE BUCARAMANGA</t>
  </si>
  <si>
    <t>Proveer el servicio de administración y mantenimiento a 105 escenarios y campos deportivos bajo custodia del INDERBU en el municipio de Bucaramanga.</t>
  </si>
  <si>
    <t xml:space="preserve">2.3.2.01.01.003.03.02
2.3.2.01.01.003.04.06
2.3.2.02.01.004  
2.3.2.02.01.003
2.3.2.02.02.006
2.3.2.02.02.007
2.3.2.02.02.008
2.3.2.02.02.009                     </t>
  </si>
  <si>
    <t xml:space="preserve">2.3.2.02.01.002 
2.3.2.02.01.003 
2.3.2.02.02.006 
2.3.2.02.02.007
2.3.2.02.02.008 
2.3.2.02.02.009
</t>
  </si>
  <si>
    <t xml:space="preserve">
2.3.2.02.01.002 
2.3.2.02.01.003
2.3.2.02.02.007 
2.3.2.02.02.009
</t>
  </si>
  <si>
    <t xml:space="preserve">
2.3.2.02.01.002 
2.3.2.02.01.003
2.3.2.02.02.007      
2.3.2.02.02.008   
2.3.2.02.02.009</t>
  </si>
  <si>
    <t xml:space="preserve"> PLAN DE ACCIÓN - PLAN DE DESARROLLO MUNICIPAL
INSTITUTO DE LA JUVENTUD EL DEPORTE Y LA RECREACION DE BUCARAMANGA - INDERBU</t>
  </si>
  <si>
    <t>Pendiente por adicionar a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</si>
</sst>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\ #,##0;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d/mm/yyyy;@"/>
    <numFmt numFmtId="165" formatCode="_-&quot;$&quot;\ * #,##0_-;\-&quot;$&quot;\ * #,##0_-;_-&quot;$&quot;\ * &quot;-&quot;??_-;_-@_-"/>
    <numFmt numFmtId="166" formatCode="&quot;$&quot;\ #,##0"/>
    <numFmt numFmtId="167" formatCode="&quot;$&quot;\ #,##0.00"/>
    <numFmt numFmtId="168" formatCode="_-* #,##0_-;\-* #,##0_-;_-* &quot;-&quot;??_-;_-@_-"/>
  </numFmts>
  <fonts count="11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Font="1"/>
    <xf numFmtId="0" fontId="0" fillId="3" borderId="0" xfId="0" applyFont="1" applyFill="1" applyBorder="1" applyAlignment="1">
      <alignment vertical="top"/>
    </xf>
    <xf numFmtId="0" fontId="0" fillId="3" borderId="6" xfId="0" applyFont="1" applyFill="1" applyBorder="1" applyAlignment="1">
      <alignment vertical="top"/>
    </xf>
    <xf numFmtId="0" fontId="0" fillId="3" borderId="0" xfId="0" applyFont="1" applyFill="1" applyBorder="1"/>
    <xf numFmtId="0" fontId="0" fillId="3" borderId="6" xfId="0" applyFont="1" applyFill="1" applyBorder="1"/>
    <xf numFmtId="0" fontId="0" fillId="0" borderId="2" xfId="0" applyFont="1" applyBorder="1" applyAlignment="1">
      <alignment vertical="center"/>
    </xf>
    <xf numFmtId="9" fontId="7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165" fontId="7" fillId="2" borderId="2" xfId="108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justify"/>
    </xf>
    <xf numFmtId="0" fontId="6" fillId="2" borderId="5" xfId="0" applyFont="1" applyFill="1" applyBorder="1"/>
    <xf numFmtId="9" fontId="7" fillId="2" borderId="5" xfId="0" applyNumberFormat="1" applyFont="1" applyFill="1" applyBorder="1" applyAlignment="1">
      <alignment horizontal="center" vertical="center"/>
    </xf>
    <xf numFmtId="9" fontId="7" fillId="2" borderId="3" xfId="0" applyNumberFormat="1" applyFont="1" applyFill="1" applyBorder="1" applyAlignment="1">
      <alignment horizontal="center" vertical="center"/>
    </xf>
    <xf numFmtId="165" fontId="6" fillId="2" borderId="2" xfId="108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0" fillId="2" borderId="2" xfId="0" applyNumberFormat="1" applyFont="1" applyFill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justify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justify" vertical="center" wrapText="1"/>
    </xf>
    <xf numFmtId="1" fontId="4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right"/>
    </xf>
    <xf numFmtId="166" fontId="0" fillId="0" borderId="0" xfId="0" applyNumberFormat="1" applyFont="1"/>
    <xf numFmtId="0" fontId="7" fillId="2" borderId="2" xfId="0" applyFont="1" applyFill="1" applyBorder="1" applyAlignment="1">
      <alignment horizontal="center" vertical="center"/>
    </xf>
    <xf numFmtId="0" fontId="0" fillId="0" borderId="2" xfId="0" applyFont="1" applyBorder="1"/>
    <xf numFmtId="9" fontId="7" fillId="2" borderId="7" xfId="107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justify" vertical="center" wrapText="1"/>
    </xf>
    <xf numFmtId="1" fontId="7" fillId="0" borderId="2" xfId="0" applyNumberFormat="1" applyFont="1" applyBorder="1" applyAlignment="1">
      <alignment horizontal="right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Border="1" applyAlignment="1">
      <alignment horizontal="justify" vertical="center" wrapText="1"/>
    </xf>
    <xf numFmtId="166" fontId="6" fillId="3" borderId="2" xfId="108" applyNumberFormat="1" applyFont="1" applyFill="1" applyBorder="1" applyAlignment="1">
      <alignment horizontal="right" vertical="center" wrapText="1"/>
    </xf>
    <xf numFmtId="166" fontId="6" fillId="3" borderId="2" xfId="0" applyNumberFormat="1" applyFont="1" applyFill="1" applyBorder="1" applyAlignment="1">
      <alignment horizontal="right" vertical="center" wrapText="1"/>
    </xf>
    <xf numFmtId="166" fontId="6" fillId="0" borderId="2" xfId="0" applyNumberFormat="1" applyFont="1" applyBorder="1" applyAlignment="1">
      <alignment horizontal="right" vertical="center" wrapText="1"/>
    </xf>
    <xf numFmtId="166" fontId="9" fillId="0" borderId="2" xfId="0" applyNumberFormat="1" applyFont="1" applyBorder="1" applyAlignment="1">
      <alignment horizontal="right" vertical="center" wrapText="1"/>
    </xf>
    <xf numFmtId="5" fontId="7" fillId="2" borderId="2" xfId="108" applyNumberFormat="1" applyFont="1" applyFill="1" applyBorder="1" applyAlignment="1">
      <alignment horizontal="center" vertical="center" wrapText="1"/>
    </xf>
    <xf numFmtId="5" fontId="6" fillId="0" borderId="2" xfId="108" applyNumberFormat="1" applyFont="1" applyFill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167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9" fontId="6" fillId="0" borderId="2" xfId="107" applyFont="1" applyBorder="1" applyAlignment="1">
      <alignment horizontal="center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justify" vertical="center" wrapText="1"/>
    </xf>
    <xf numFmtId="1" fontId="7" fillId="3" borderId="2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vertical="center" wrapText="1"/>
    </xf>
    <xf numFmtId="164" fontId="0" fillId="3" borderId="2" xfId="0" applyNumberFormat="1" applyFont="1" applyFill="1" applyBorder="1" applyAlignment="1">
      <alignment horizontal="justify" vertical="center" wrapText="1"/>
    </xf>
    <xf numFmtId="164" fontId="0" fillId="3" borderId="2" xfId="0" applyNumberFormat="1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1" fontId="0" fillId="3" borderId="2" xfId="0" applyNumberFormat="1" applyFont="1" applyFill="1" applyBorder="1" applyAlignment="1">
      <alignment horizontal="justify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164" fontId="0" fillId="3" borderId="2" xfId="0" applyNumberFormat="1" applyFont="1" applyFill="1" applyBorder="1" applyAlignment="1">
      <alignment vertical="center" wrapText="1"/>
    </xf>
    <xf numFmtId="164" fontId="0" fillId="3" borderId="2" xfId="0" applyNumberFormat="1" applyFont="1" applyFill="1" applyBorder="1" applyAlignment="1">
      <alignment horizontal="center" vertical="center" wrapText="1"/>
    </xf>
    <xf numFmtId="5" fontId="6" fillId="3" borderId="2" xfId="108" applyNumberFormat="1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166" fontId="9" fillId="3" borderId="2" xfId="0" applyNumberFormat="1" applyFont="1" applyFill="1" applyBorder="1" applyAlignment="1">
      <alignment horizontal="right" vertical="center" wrapText="1"/>
    </xf>
    <xf numFmtId="1" fontId="6" fillId="3" borderId="2" xfId="0" applyNumberFormat="1" applyFont="1" applyFill="1" applyBorder="1" applyAlignment="1">
      <alignment horizontal="justify" vertical="center" wrapText="1"/>
    </xf>
    <xf numFmtId="166" fontId="10" fillId="3" borderId="2" xfId="0" applyNumberFormat="1" applyFont="1" applyFill="1" applyBorder="1" applyAlignment="1">
      <alignment horizontal="right" vertical="center" wrapText="1"/>
    </xf>
    <xf numFmtId="5" fontId="10" fillId="3" borderId="2" xfId="108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6" fontId="6" fillId="0" borderId="2" xfId="108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justify" vertical="center" wrapText="1"/>
    </xf>
    <xf numFmtId="166" fontId="6" fillId="0" borderId="2" xfId="111" applyNumberFormat="1" applyFont="1" applyFill="1" applyBorder="1" applyAlignment="1">
      <alignment horizontal="center" vertical="center" wrapText="1"/>
    </xf>
    <xf numFmtId="166" fontId="0" fillId="0" borderId="2" xfId="111" applyNumberFormat="1" applyFont="1" applyFill="1" applyBorder="1" applyAlignment="1">
      <alignment horizontal="center" vertical="center" wrapText="1"/>
    </xf>
    <xf numFmtId="168" fontId="0" fillId="0" borderId="0" xfId="110" applyNumberFormat="1" applyFont="1"/>
    <xf numFmtId="168" fontId="0" fillId="0" borderId="0" xfId="0" applyNumberFormat="1" applyFont="1"/>
    <xf numFmtId="165" fontId="0" fillId="0" borderId="0" xfId="0" applyNumberFormat="1" applyFont="1"/>
    <xf numFmtId="0" fontId="0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64" fontId="0" fillId="3" borderId="2" xfId="0" applyNumberFormat="1" applyFont="1" applyFill="1" applyBorder="1" applyAlignment="1">
      <alignment horizontal="center" vertical="center" wrapText="1"/>
    </xf>
    <xf numFmtId="5" fontId="7" fillId="2" borderId="1" xfId="108" applyNumberFormat="1" applyFont="1" applyFill="1" applyBorder="1" applyAlignment="1">
      <alignment horizontal="center" vertical="center" wrapText="1"/>
    </xf>
    <xf numFmtId="5" fontId="7" fillId="2" borderId="7" xfId="108" applyNumberFormat="1" applyFont="1" applyFill="1" applyBorder="1" applyAlignment="1">
      <alignment horizontal="center" vertical="center" wrapText="1"/>
    </xf>
    <xf numFmtId="9" fontId="0" fillId="4" borderId="1" xfId="0" applyNumberFormat="1" applyFont="1" applyFill="1" applyBorder="1" applyAlignment="1">
      <alignment horizontal="center" vertical="center"/>
    </xf>
    <xf numFmtId="9" fontId="0" fillId="4" borderId="7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8" fillId="3" borderId="7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9" fontId="6" fillId="0" borderId="1" xfId="107" applyFont="1" applyBorder="1" applyAlignment="1">
      <alignment horizontal="center" vertical="center" wrapText="1"/>
    </xf>
    <xf numFmtId="9" fontId="6" fillId="0" borderId="7" xfId="107" applyFont="1" applyBorder="1" applyAlignment="1">
      <alignment horizontal="center" vertical="center" wrapText="1"/>
    </xf>
    <xf numFmtId="164" fontId="0" fillId="3" borderId="2" xfId="0" applyNumberFormat="1" applyFont="1" applyFill="1" applyBorder="1" applyAlignment="1">
      <alignment horizontal="center" vertical="center" wrapText="1"/>
    </xf>
    <xf numFmtId="2" fontId="6" fillId="0" borderId="2" xfId="109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4" fontId="0" fillId="0" borderId="2" xfId="0" applyNumberFormat="1" applyFont="1" applyFill="1" applyBorder="1" applyAlignment="1">
      <alignment horizontal="center" vertical="top"/>
    </xf>
    <xf numFmtId="14" fontId="0" fillId="0" borderId="1" xfId="0" applyNumberFormat="1" applyFont="1" applyFill="1" applyBorder="1" applyAlignment="1">
      <alignment horizontal="center" vertical="top"/>
    </xf>
    <xf numFmtId="3" fontId="8" fillId="3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2" fontId="7" fillId="0" borderId="2" xfId="109" applyNumberFormat="1" applyFont="1" applyBorder="1" applyAlignment="1">
      <alignment horizontal="left" vertical="center" wrapText="1"/>
    </xf>
    <xf numFmtId="2" fontId="7" fillId="0" borderId="2" xfId="109" applyNumberFormat="1" applyFont="1" applyFill="1" applyBorder="1" applyAlignment="1">
      <alignment horizontal="left" vertical="center" wrapText="1"/>
    </xf>
    <xf numFmtId="2" fontId="7" fillId="0" borderId="2" xfId="109" applyNumberFormat="1" applyFont="1" applyBorder="1" applyAlignment="1">
      <alignment horizontal="center" vertical="center" wrapText="1"/>
    </xf>
    <xf numFmtId="2" fontId="7" fillId="0" borderId="1" xfId="109" applyNumberFormat="1" applyFont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/>
    </xf>
  </cellXfs>
  <cellStyles count="11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Millares" xfId="110" builtinId="3"/>
    <cellStyle name="Moneda" xfId="108" builtinId="4"/>
    <cellStyle name="Moneda [0]" xfId="111" builtinId="7"/>
    <cellStyle name="Normal" xfId="0" builtinId="0"/>
    <cellStyle name="Normal 2" xfId="109" xr:uid="{00000000-0005-0000-0000-00006C000000}"/>
    <cellStyle name="Porcentaje" xfId="107" builtinId="5"/>
  </cellStyles>
  <dxfs count="18"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CC99"/>
      <color rgb="FFFFFF65"/>
      <color rgb="FFFF71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445900</xdr:colOff>
      <xdr:row>1</xdr:row>
      <xdr:rowOff>38100</xdr:rowOff>
    </xdr:from>
    <xdr:to>
      <xdr:col>1</xdr:col>
      <xdr:colOff>331305</xdr:colOff>
      <xdr:row>4</xdr:row>
      <xdr:rowOff>131163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900" y="214796"/>
          <a:ext cx="625318" cy="62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37"/>
  <sheetViews>
    <sheetView tabSelected="1" topLeftCell="M14" zoomScale="70" zoomScaleNormal="70" workbookViewId="0">
      <selection activeCell="M14" sqref="M14:M15"/>
    </sheetView>
  </sheetViews>
  <sheetFormatPr baseColWidth="10" defaultColWidth="11.25" defaultRowHeight="14.25" x14ac:dyDescent="0.2"/>
  <cols>
    <col min="1" max="1" width="9.75" style="1" customWidth="1"/>
    <col min="2" max="2" width="22.5" style="1" customWidth="1"/>
    <col min="3" max="4" width="19.75" style="1" customWidth="1"/>
    <col min="5" max="6" width="38.125" style="1" customWidth="1"/>
    <col min="7" max="7" width="23" style="1" customWidth="1"/>
    <col min="8" max="8" width="43.625" style="1" customWidth="1"/>
    <col min="9" max="9" width="43.75" style="1" customWidth="1"/>
    <col min="10" max="10" width="11.375" style="1" bestFit="1" customWidth="1"/>
    <col min="11" max="11" width="16" style="1" customWidth="1"/>
    <col min="12" max="13" width="14.875" style="1" customWidth="1"/>
    <col min="14" max="14" width="11.25" style="1" bestFit="1" customWidth="1"/>
    <col min="15" max="15" width="30" style="1" customWidth="1"/>
    <col min="16" max="16" width="20.875" style="1" customWidth="1"/>
    <col min="17" max="17" width="19.875" style="1" customWidth="1"/>
    <col min="18" max="18" width="16.875" style="1" customWidth="1"/>
    <col min="19" max="19" width="20.25" style="1" customWidth="1"/>
    <col min="20" max="20" width="18.875" style="1" customWidth="1"/>
    <col min="21" max="21" width="20.875" style="1" customWidth="1"/>
    <col min="22" max="22" width="18.875" style="1" customWidth="1"/>
    <col min="23" max="23" width="19.125" style="1" customWidth="1"/>
    <col min="24" max="25" width="16.875" style="1" customWidth="1"/>
    <col min="26" max="26" width="21.125" style="1" customWidth="1"/>
    <col min="27" max="27" width="18.875" style="1" customWidth="1"/>
    <col min="28" max="28" width="13.75" style="1" customWidth="1"/>
    <col min="29" max="29" width="16.875" style="1" customWidth="1"/>
    <col min="30" max="31" width="15.375" style="1" customWidth="1"/>
    <col min="32" max="16384" width="11.25" style="1"/>
  </cols>
  <sheetData>
    <row r="2" spans="1:31" ht="15" x14ac:dyDescent="0.2">
      <c r="A2" s="93"/>
      <c r="B2" s="103" t="s">
        <v>98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1" t="s">
        <v>34</v>
      </c>
      <c r="AD2" s="101"/>
      <c r="AE2" s="101"/>
    </row>
    <row r="3" spans="1:31" ht="15" x14ac:dyDescent="0.2">
      <c r="A3" s="9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2" t="s">
        <v>38</v>
      </c>
      <c r="AD3" s="102"/>
      <c r="AE3" s="102"/>
    </row>
    <row r="4" spans="1:31" ht="15" x14ac:dyDescent="0.2">
      <c r="A4" s="9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2" t="s">
        <v>35</v>
      </c>
      <c r="AD4" s="102"/>
      <c r="AE4" s="102"/>
    </row>
    <row r="5" spans="1:31" ht="15" x14ac:dyDescent="0.2">
      <c r="A5" s="9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2" t="s">
        <v>33</v>
      </c>
      <c r="AD5" s="102"/>
      <c r="AE5" s="102"/>
    </row>
    <row r="6" spans="1:31" ht="15" x14ac:dyDescent="0.2">
      <c r="A6" s="94" t="s">
        <v>31</v>
      </c>
      <c r="B6" s="94"/>
      <c r="C6" s="94"/>
      <c r="D6" s="96">
        <v>44385</v>
      </c>
      <c r="E6" s="96"/>
      <c r="F6" s="96"/>
      <c r="G6" s="96"/>
      <c r="H6" s="96"/>
      <c r="I6" s="96"/>
      <c r="J6" s="96"/>
      <c r="K6" s="96"/>
      <c r="L6" s="9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3"/>
    </row>
    <row r="7" spans="1:31" ht="15" x14ac:dyDescent="0.2">
      <c r="A7" s="95" t="s">
        <v>32</v>
      </c>
      <c r="B7" s="95"/>
      <c r="C7" s="95"/>
      <c r="D7" s="97">
        <v>44377</v>
      </c>
      <c r="E7" s="97"/>
      <c r="F7" s="97"/>
      <c r="G7" s="97"/>
      <c r="H7" s="97"/>
      <c r="I7" s="97"/>
      <c r="J7" s="97"/>
      <c r="K7" s="97"/>
      <c r="L7" s="97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4"/>
      <c r="AE7" s="5"/>
    </row>
    <row r="8" spans="1:31" ht="15" x14ac:dyDescent="0.2">
      <c r="A8" s="6"/>
      <c r="B8" s="99" t="s">
        <v>10</v>
      </c>
      <c r="C8" s="99"/>
      <c r="D8" s="99"/>
      <c r="E8" s="99"/>
      <c r="F8" s="99"/>
      <c r="G8" s="99" t="s">
        <v>11</v>
      </c>
      <c r="H8" s="99"/>
      <c r="I8" s="99"/>
      <c r="J8" s="99"/>
      <c r="K8" s="99"/>
      <c r="L8" s="99" t="s">
        <v>26</v>
      </c>
      <c r="M8" s="99"/>
      <c r="N8" s="99"/>
      <c r="O8" s="99" t="s">
        <v>24</v>
      </c>
      <c r="P8" s="99"/>
      <c r="Q8" s="99"/>
      <c r="R8" s="99"/>
      <c r="S8" s="99"/>
      <c r="T8" s="99"/>
      <c r="U8" s="99"/>
      <c r="V8" s="99" t="s">
        <v>18</v>
      </c>
      <c r="W8" s="99"/>
      <c r="X8" s="99"/>
      <c r="Y8" s="99"/>
      <c r="Z8" s="99"/>
      <c r="AA8" s="99"/>
      <c r="AB8" s="100" t="s">
        <v>19</v>
      </c>
      <c r="AC8" s="100" t="s">
        <v>27</v>
      </c>
      <c r="AD8" s="100" t="s">
        <v>25</v>
      </c>
      <c r="AE8" s="100"/>
    </row>
    <row r="9" spans="1:31" ht="45" x14ac:dyDescent="0.2">
      <c r="A9" s="17" t="s">
        <v>30</v>
      </c>
      <c r="B9" s="18" t="s">
        <v>1</v>
      </c>
      <c r="C9" s="17" t="s">
        <v>6</v>
      </c>
      <c r="D9" s="17" t="s">
        <v>2</v>
      </c>
      <c r="E9" s="17" t="s">
        <v>7</v>
      </c>
      <c r="F9" s="18" t="s">
        <v>20</v>
      </c>
      <c r="G9" s="18" t="s">
        <v>15</v>
      </c>
      <c r="H9" s="18" t="s">
        <v>3</v>
      </c>
      <c r="I9" s="18" t="s">
        <v>16</v>
      </c>
      <c r="J9" s="18" t="s">
        <v>22</v>
      </c>
      <c r="K9" s="18" t="s">
        <v>23</v>
      </c>
      <c r="L9" s="18" t="s">
        <v>4</v>
      </c>
      <c r="M9" s="18" t="s">
        <v>5</v>
      </c>
      <c r="N9" s="18" t="s">
        <v>0</v>
      </c>
      <c r="O9" s="17" t="s">
        <v>9</v>
      </c>
      <c r="P9" s="18" t="s">
        <v>37</v>
      </c>
      <c r="Q9" s="18" t="s">
        <v>8</v>
      </c>
      <c r="R9" s="18" t="s">
        <v>28</v>
      </c>
      <c r="S9" s="18" t="s">
        <v>36</v>
      </c>
      <c r="T9" s="18" t="s">
        <v>12</v>
      </c>
      <c r="U9" s="18" t="s">
        <v>21</v>
      </c>
      <c r="V9" s="18" t="s">
        <v>37</v>
      </c>
      <c r="W9" s="18" t="s">
        <v>8</v>
      </c>
      <c r="X9" s="18" t="s">
        <v>28</v>
      </c>
      <c r="Y9" s="18" t="s">
        <v>36</v>
      </c>
      <c r="Z9" s="18" t="s">
        <v>12</v>
      </c>
      <c r="AA9" s="18" t="s">
        <v>29</v>
      </c>
      <c r="AB9" s="100"/>
      <c r="AC9" s="100"/>
      <c r="AD9" s="18" t="s">
        <v>13</v>
      </c>
      <c r="AE9" s="18" t="s">
        <v>14</v>
      </c>
    </row>
    <row r="10" spans="1:31" ht="76.900000000000006" customHeight="1" x14ac:dyDescent="0.2">
      <c r="A10" s="17">
        <v>85</v>
      </c>
      <c r="B10" s="27" t="s">
        <v>40</v>
      </c>
      <c r="C10" s="27" t="s">
        <v>41</v>
      </c>
      <c r="D10" s="27" t="s">
        <v>42</v>
      </c>
      <c r="E10" s="34" t="s">
        <v>43</v>
      </c>
      <c r="F10" s="19" t="s">
        <v>44</v>
      </c>
      <c r="G10" s="35">
        <v>20200680010070</v>
      </c>
      <c r="H10" s="26" t="s">
        <v>45</v>
      </c>
      <c r="I10" s="24" t="s">
        <v>46</v>
      </c>
      <c r="J10" s="25" t="s">
        <v>47</v>
      </c>
      <c r="K10" s="25">
        <v>44438</v>
      </c>
      <c r="L10" s="20">
        <v>6</v>
      </c>
      <c r="M10" s="36">
        <v>6</v>
      </c>
      <c r="N10" s="22">
        <f>IFERROR(IF(M10/L10&gt;100%,100%,M10/L10),"-")</f>
        <v>1</v>
      </c>
      <c r="O10" s="37" t="s">
        <v>48</v>
      </c>
      <c r="P10" s="38">
        <v>13000000</v>
      </c>
      <c r="Q10" s="39">
        <v>240000000</v>
      </c>
      <c r="R10" s="40"/>
      <c r="S10" s="41"/>
      <c r="T10" s="29"/>
      <c r="U10" s="42">
        <f>SUM(P10:T10)</f>
        <v>253000000</v>
      </c>
      <c r="V10" s="43"/>
      <c r="W10" s="44">
        <v>144000000</v>
      </c>
      <c r="X10" s="45"/>
      <c r="Y10" s="46"/>
      <c r="Z10" s="32"/>
      <c r="AA10" s="42">
        <f>SUM(V10:Z10)</f>
        <v>144000000</v>
      </c>
      <c r="AB10" s="47">
        <f>IFERROR(AA10/U10,"-")</f>
        <v>0.56916996047430835</v>
      </c>
      <c r="AC10" s="32"/>
      <c r="AD10" s="23" t="s">
        <v>49</v>
      </c>
      <c r="AE10" s="23" t="s">
        <v>50</v>
      </c>
    </row>
    <row r="11" spans="1:31" ht="75" x14ac:dyDescent="0.2">
      <c r="A11" s="17">
        <v>86</v>
      </c>
      <c r="B11" s="27" t="s">
        <v>40</v>
      </c>
      <c r="C11" s="27" t="s">
        <v>41</v>
      </c>
      <c r="D11" s="27" t="s">
        <v>42</v>
      </c>
      <c r="E11" s="34" t="s">
        <v>51</v>
      </c>
      <c r="F11" s="19" t="s">
        <v>52</v>
      </c>
      <c r="G11" s="35">
        <v>20200680010070</v>
      </c>
      <c r="H11" s="26" t="s">
        <v>45</v>
      </c>
      <c r="I11" s="24" t="s">
        <v>51</v>
      </c>
      <c r="J11" s="25" t="s">
        <v>53</v>
      </c>
      <c r="K11" s="25" t="s">
        <v>54</v>
      </c>
      <c r="L11" s="20">
        <v>1200</v>
      </c>
      <c r="M11" s="36">
        <v>294</v>
      </c>
      <c r="N11" s="22">
        <f>IFERROR(IF(M11/L11&gt;100%,100%,M11/L11),"-")</f>
        <v>0.245</v>
      </c>
      <c r="O11" s="37" t="s">
        <v>55</v>
      </c>
      <c r="P11" s="38">
        <v>40000000</v>
      </c>
      <c r="Q11" s="39">
        <v>110000000</v>
      </c>
      <c r="R11" s="40"/>
      <c r="S11" s="41"/>
      <c r="T11" s="29"/>
      <c r="U11" s="42">
        <f t="shared" ref="U11:U23" si="0">SUM(P11:T11)</f>
        <v>150000000</v>
      </c>
      <c r="V11" s="43">
        <v>18000000</v>
      </c>
      <c r="W11" s="46"/>
      <c r="X11" s="46"/>
      <c r="Y11" s="46"/>
      <c r="Z11" s="32"/>
      <c r="AA11" s="42">
        <f t="shared" ref="AA11:AA23" si="1">SUM(V11:Z11)</f>
        <v>18000000</v>
      </c>
      <c r="AB11" s="47">
        <f t="shared" ref="AB11:AB18" si="2">IFERROR(AA11/U11,"-")</f>
        <v>0.12</v>
      </c>
      <c r="AC11" s="32"/>
      <c r="AD11" s="23" t="s">
        <v>49</v>
      </c>
      <c r="AE11" s="23" t="s">
        <v>50</v>
      </c>
    </row>
    <row r="12" spans="1:31" ht="75" x14ac:dyDescent="0.2">
      <c r="A12" s="17">
        <v>87</v>
      </c>
      <c r="B12" s="27" t="s">
        <v>40</v>
      </c>
      <c r="C12" s="27" t="s">
        <v>41</v>
      </c>
      <c r="D12" s="27" t="s">
        <v>42</v>
      </c>
      <c r="E12" s="34" t="s">
        <v>56</v>
      </c>
      <c r="F12" s="19" t="s">
        <v>57</v>
      </c>
      <c r="G12" s="35">
        <v>20200680010070</v>
      </c>
      <c r="H12" s="26" t="s">
        <v>45</v>
      </c>
      <c r="I12" s="24" t="s">
        <v>58</v>
      </c>
      <c r="J12" s="25" t="s">
        <v>59</v>
      </c>
      <c r="K12" s="25" t="s">
        <v>60</v>
      </c>
      <c r="L12" s="20">
        <v>1</v>
      </c>
      <c r="M12" s="36">
        <v>1</v>
      </c>
      <c r="N12" s="22">
        <f>IFERROR(IF(M12/L12&gt;100%,100%,M12/L12),"-")</f>
        <v>1</v>
      </c>
      <c r="O12" s="37" t="s">
        <v>61</v>
      </c>
      <c r="P12" s="38">
        <v>96000000</v>
      </c>
      <c r="Q12" s="39">
        <v>248000000</v>
      </c>
      <c r="R12" s="40"/>
      <c r="S12" s="41"/>
      <c r="T12" s="29"/>
      <c r="U12" s="42">
        <f t="shared" si="0"/>
        <v>344000000</v>
      </c>
      <c r="V12" s="43">
        <v>67200000</v>
      </c>
      <c r="W12" s="46"/>
      <c r="X12" s="46"/>
      <c r="Y12" s="46"/>
      <c r="Z12" s="32"/>
      <c r="AA12" s="42">
        <f t="shared" si="1"/>
        <v>67200000</v>
      </c>
      <c r="AB12" s="47">
        <f t="shared" si="2"/>
        <v>0.19534883720930232</v>
      </c>
      <c r="AC12" s="32"/>
      <c r="AD12" s="23" t="s">
        <v>49</v>
      </c>
      <c r="AE12" s="23" t="s">
        <v>50</v>
      </c>
    </row>
    <row r="13" spans="1:31" ht="99.75" x14ac:dyDescent="0.2">
      <c r="A13" s="17">
        <v>124</v>
      </c>
      <c r="B13" s="48" t="s">
        <v>40</v>
      </c>
      <c r="C13" s="48" t="s">
        <v>62</v>
      </c>
      <c r="D13" s="48" t="s">
        <v>63</v>
      </c>
      <c r="E13" s="34" t="s">
        <v>64</v>
      </c>
      <c r="F13" s="49" t="s">
        <v>65</v>
      </c>
      <c r="G13" s="50">
        <v>20200680010082</v>
      </c>
      <c r="H13" s="51" t="s">
        <v>66</v>
      </c>
      <c r="I13" s="52" t="s">
        <v>67</v>
      </c>
      <c r="J13" s="53">
        <v>44248</v>
      </c>
      <c r="K13" s="53">
        <v>44561</v>
      </c>
      <c r="L13" s="54">
        <v>60</v>
      </c>
      <c r="M13" s="36">
        <v>48</v>
      </c>
      <c r="N13" s="22">
        <f t="shared" ref="N13" si="3">IFERROR(IF(M13/L13&gt;100%,100%,M13/L13),"-")</f>
        <v>0.8</v>
      </c>
      <c r="O13" s="55" t="s">
        <v>95</v>
      </c>
      <c r="P13" s="38"/>
      <c r="Q13" s="39">
        <v>526900000</v>
      </c>
      <c r="R13" s="39"/>
      <c r="S13" s="39">
        <v>4500000</v>
      </c>
      <c r="T13" s="39"/>
      <c r="U13" s="42">
        <f t="shared" si="0"/>
        <v>531400000</v>
      </c>
      <c r="V13" s="43"/>
      <c r="W13" s="56">
        <v>276290000</v>
      </c>
      <c r="X13" s="46"/>
      <c r="Y13" s="46"/>
      <c r="Z13" s="32"/>
      <c r="AA13" s="42">
        <f t="shared" si="1"/>
        <v>276290000</v>
      </c>
      <c r="AB13" s="47">
        <f t="shared" si="2"/>
        <v>0.5199284907790741</v>
      </c>
      <c r="AC13" s="32"/>
      <c r="AD13" s="23" t="s">
        <v>49</v>
      </c>
      <c r="AE13" s="23" t="s">
        <v>50</v>
      </c>
    </row>
    <row r="14" spans="1:31" ht="114" x14ac:dyDescent="0.2">
      <c r="A14" s="17">
        <v>125</v>
      </c>
      <c r="B14" s="75" t="s">
        <v>40</v>
      </c>
      <c r="C14" s="75" t="s">
        <v>62</v>
      </c>
      <c r="D14" s="75" t="s">
        <v>63</v>
      </c>
      <c r="E14" s="51" t="s">
        <v>68</v>
      </c>
      <c r="F14" s="76" t="s">
        <v>69</v>
      </c>
      <c r="G14" s="50">
        <v>20200680010082</v>
      </c>
      <c r="H14" s="51" t="s">
        <v>66</v>
      </c>
      <c r="I14" s="57" t="s">
        <v>68</v>
      </c>
      <c r="J14" s="57">
        <v>44256</v>
      </c>
      <c r="K14" s="77">
        <v>44545</v>
      </c>
      <c r="L14" s="98">
        <v>104</v>
      </c>
      <c r="M14" s="105">
        <v>112</v>
      </c>
      <c r="N14" s="106">
        <f>IFERROR(IF(M14/L14&gt;100%,100%,M14/L14),"-")</f>
        <v>1</v>
      </c>
      <c r="O14" s="55" t="s">
        <v>96</v>
      </c>
      <c r="P14" s="38">
        <v>440000000</v>
      </c>
      <c r="Q14" s="39">
        <v>133100000</v>
      </c>
      <c r="R14" s="39"/>
      <c r="S14" s="39">
        <v>125500000</v>
      </c>
      <c r="T14" s="39"/>
      <c r="U14" s="42">
        <f t="shared" si="0"/>
        <v>698600000</v>
      </c>
      <c r="V14" s="59">
        <f>248600000+21000000-9606667</f>
        <v>259993333</v>
      </c>
      <c r="W14" s="60">
        <v>83003920</v>
      </c>
      <c r="X14" s="60"/>
      <c r="Y14" s="60">
        <f>54967500+74025000</f>
        <v>128992500</v>
      </c>
      <c r="Z14" s="60"/>
      <c r="AA14" s="42">
        <f t="shared" si="1"/>
        <v>471989753</v>
      </c>
      <c r="AB14" s="47">
        <f t="shared" si="2"/>
        <v>0.6756223203549957</v>
      </c>
      <c r="AC14" s="32"/>
      <c r="AD14" s="23" t="s">
        <v>49</v>
      </c>
      <c r="AE14" s="23" t="s">
        <v>50</v>
      </c>
    </row>
    <row r="15" spans="1:31" ht="71.25" x14ac:dyDescent="0.2">
      <c r="A15" s="17">
        <v>125</v>
      </c>
      <c r="B15" s="75" t="s">
        <v>40</v>
      </c>
      <c r="C15" s="75" t="s">
        <v>62</v>
      </c>
      <c r="D15" s="75" t="s">
        <v>63</v>
      </c>
      <c r="E15" s="51" t="s">
        <v>68</v>
      </c>
      <c r="F15" s="76" t="s">
        <v>69</v>
      </c>
      <c r="G15" s="50">
        <v>20200680010082</v>
      </c>
      <c r="H15" s="51" t="s">
        <v>66</v>
      </c>
      <c r="I15" s="49" t="s">
        <v>70</v>
      </c>
      <c r="J15" s="57"/>
      <c r="K15" s="57"/>
      <c r="L15" s="98"/>
      <c r="M15" s="105"/>
      <c r="N15" s="106"/>
      <c r="O15" s="55" t="s">
        <v>39</v>
      </c>
      <c r="P15" s="38"/>
      <c r="Q15" s="39"/>
      <c r="R15" s="39"/>
      <c r="S15" s="39">
        <v>15079034.16</v>
      </c>
      <c r="T15" s="39"/>
      <c r="U15" s="42">
        <f t="shared" si="0"/>
        <v>15079034.16</v>
      </c>
      <c r="V15" s="59"/>
      <c r="W15" s="60"/>
      <c r="X15" s="60"/>
      <c r="Y15" s="60"/>
      <c r="Z15" s="32"/>
      <c r="AA15" s="42">
        <f t="shared" si="1"/>
        <v>0</v>
      </c>
      <c r="AB15" s="47">
        <f t="shared" si="2"/>
        <v>0</v>
      </c>
      <c r="AC15" s="32"/>
      <c r="AD15" s="23" t="s">
        <v>49</v>
      </c>
      <c r="AE15" s="23" t="s">
        <v>50</v>
      </c>
    </row>
    <row r="16" spans="1:31" ht="85.5" x14ac:dyDescent="0.2">
      <c r="A16" s="17">
        <v>126</v>
      </c>
      <c r="B16" s="75" t="s">
        <v>40</v>
      </c>
      <c r="C16" s="75" t="s">
        <v>62</v>
      </c>
      <c r="D16" s="75" t="s">
        <v>63</v>
      </c>
      <c r="E16" s="51" t="s">
        <v>71</v>
      </c>
      <c r="F16" s="76" t="s">
        <v>72</v>
      </c>
      <c r="G16" s="50">
        <v>20200680010104</v>
      </c>
      <c r="H16" s="51" t="s">
        <v>73</v>
      </c>
      <c r="I16" s="57" t="str">
        <f>E16</f>
        <v>Desarrollar 144 eventos recreativos y deportivos para las comunidades bumanguesas, incluidas las vacaciones creativas para infancia.</v>
      </c>
      <c r="J16" s="92">
        <v>44256</v>
      </c>
      <c r="K16" s="92">
        <v>44545</v>
      </c>
      <c r="L16" s="98">
        <v>30</v>
      </c>
      <c r="M16" s="105">
        <v>12</v>
      </c>
      <c r="N16" s="106">
        <f>IFERROR(IF(M16/L16&gt;100%,100%,M16/L16),"-")</f>
        <v>0.4</v>
      </c>
      <c r="O16" s="55" t="s">
        <v>97</v>
      </c>
      <c r="P16" s="38">
        <v>23000000</v>
      </c>
      <c r="Q16" s="39">
        <v>217000000</v>
      </c>
      <c r="R16" s="39"/>
      <c r="S16" s="61"/>
      <c r="T16" s="29"/>
      <c r="U16" s="42">
        <f t="shared" si="0"/>
        <v>240000000</v>
      </c>
      <c r="V16" s="43">
        <v>21636826</v>
      </c>
      <c r="W16" s="56">
        <v>83000000</v>
      </c>
      <c r="X16" s="46"/>
      <c r="Y16" s="46"/>
      <c r="Z16" s="32"/>
      <c r="AA16" s="42">
        <f t="shared" si="1"/>
        <v>104636826</v>
      </c>
      <c r="AB16" s="47">
        <f t="shared" si="2"/>
        <v>0.43598677499999999</v>
      </c>
      <c r="AC16" s="32"/>
      <c r="AD16" s="23" t="s">
        <v>49</v>
      </c>
      <c r="AE16" s="23" t="s">
        <v>50</v>
      </c>
    </row>
    <row r="17" spans="1:31" ht="71.25" x14ac:dyDescent="0.2">
      <c r="A17" s="17">
        <v>126</v>
      </c>
      <c r="B17" s="75" t="s">
        <v>40</v>
      </c>
      <c r="C17" s="75" t="s">
        <v>62</v>
      </c>
      <c r="D17" s="75" t="s">
        <v>63</v>
      </c>
      <c r="E17" s="51" t="s">
        <v>71</v>
      </c>
      <c r="F17" s="76" t="s">
        <v>72</v>
      </c>
      <c r="G17" s="50">
        <v>20200680010104</v>
      </c>
      <c r="H17" s="51" t="s">
        <v>73</v>
      </c>
      <c r="I17" s="49" t="s">
        <v>70</v>
      </c>
      <c r="J17" s="92"/>
      <c r="K17" s="92"/>
      <c r="L17" s="98"/>
      <c r="M17" s="105"/>
      <c r="N17" s="106"/>
      <c r="O17" s="62" t="s">
        <v>39</v>
      </c>
      <c r="P17" s="38"/>
      <c r="Q17" s="39">
        <v>66539609</v>
      </c>
      <c r="R17" s="63"/>
      <c r="S17" s="63"/>
      <c r="T17" s="29"/>
      <c r="U17" s="42">
        <f t="shared" si="0"/>
        <v>66539609</v>
      </c>
      <c r="V17" s="64"/>
      <c r="W17" s="65"/>
      <c r="X17" s="66"/>
      <c r="Y17" s="66"/>
      <c r="Z17" s="32"/>
      <c r="AA17" s="42">
        <f t="shared" si="1"/>
        <v>0</v>
      </c>
      <c r="AB17" s="47">
        <f t="shared" si="2"/>
        <v>0</v>
      </c>
      <c r="AC17" s="32"/>
      <c r="AD17" s="23" t="s">
        <v>49</v>
      </c>
      <c r="AE17" s="23" t="s">
        <v>50</v>
      </c>
    </row>
    <row r="18" spans="1:31" ht="75" x14ac:dyDescent="0.2">
      <c r="A18" s="17">
        <v>127</v>
      </c>
      <c r="B18" s="48" t="s">
        <v>40</v>
      </c>
      <c r="C18" s="48" t="s">
        <v>62</v>
      </c>
      <c r="D18" s="48" t="s">
        <v>63</v>
      </c>
      <c r="E18" s="34" t="s">
        <v>74</v>
      </c>
      <c r="F18" s="49" t="s">
        <v>75</v>
      </c>
      <c r="G18" s="50">
        <v>20200680010104</v>
      </c>
      <c r="H18" s="51" t="s">
        <v>73</v>
      </c>
      <c r="I18" s="52" t="str">
        <f>E18</f>
        <v>Desarrollar 16 eventos deportivos y recreativos dirigido a población vulnerable: discapacidad, víctimas del conflicto interno armado y población carcelaria hombres y mujeres.</v>
      </c>
      <c r="J18" s="53">
        <v>44287</v>
      </c>
      <c r="K18" s="53">
        <v>44545</v>
      </c>
      <c r="L18" s="54">
        <v>3</v>
      </c>
      <c r="M18" s="36">
        <v>0</v>
      </c>
      <c r="N18" s="22">
        <f>IFERROR(IF(M18/L18&gt;100%,100%,M18/L18),"-")</f>
        <v>0</v>
      </c>
      <c r="O18" s="55" t="s">
        <v>39</v>
      </c>
      <c r="P18" s="38">
        <v>60000000</v>
      </c>
      <c r="Q18" s="39"/>
      <c r="R18" s="39"/>
      <c r="S18" s="61"/>
      <c r="T18" s="29"/>
      <c r="U18" s="42">
        <f t="shared" si="0"/>
        <v>60000000</v>
      </c>
      <c r="V18" s="43"/>
      <c r="W18" s="46"/>
      <c r="X18" s="46"/>
      <c r="Y18" s="46"/>
      <c r="Z18" s="32"/>
      <c r="AA18" s="42">
        <f t="shared" si="1"/>
        <v>0</v>
      </c>
      <c r="AB18" s="47">
        <f t="shared" si="2"/>
        <v>0</v>
      </c>
      <c r="AC18" s="32"/>
      <c r="AD18" s="23" t="s">
        <v>49</v>
      </c>
      <c r="AE18" s="23" t="s">
        <v>50</v>
      </c>
    </row>
    <row r="19" spans="1:31" ht="105" x14ac:dyDescent="0.2">
      <c r="A19" s="17">
        <v>128</v>
      </c>
      <c r="B19" s="48" t="s">
        <v>40</v>
      </c>
      <c r="C19" s="48" t="s">
        <v>62</v>
      </c>
      <c r="D19" s="48" t="s">
        <v>76</v>
      </c>
      <c r="E19" s="34" t="s">
        <v>77</v>
      </c>
      <c r="F19" s="49" t="s">
        <v>78</v>
      </c>
      <c r="G19" s="50">
        <v>20200680010066</v>
      </c>
      <c r="H19" s="34" t="s">
        <v>79</v>
      </c>
      <c r="I19" s="52" t="str">
        <f>E19</f>
        <v>Vincular 53.000 niños y niñas en procesos de formación y preparación de deportistas a través de centros de educación física, escuelas de iniciación, ciclo de perfeccionamiento atlético y competencias y festivales deportivos en los juegos estudiantiles.</v>
      </c>
      <c r="J19" s="53">
        <v>44236</v>
      </c>
      <c r="K19" s="53">
        <v>44561</v>
      </c>
      <c r="L19" s="84">
        <v>10000</v>
      </c>
      <c r="M19" s="82">
        <v>9696</v>
      </c>
      <c r="N19" s="80">
        <f>IFERROR(IF(M19/L19&gt;100%,100%,M19/L19),"-")</f>
        <v>0.96960000000000002</v>
      </c>
      <c r="O19" s="55" t="s">
        <v>80</v>
      </c>
      <c r="P19" s="38">
        <v>382000000</v>
      </c>
      <c r="Q19" s="39">
        <v>1447000000</v>
      </c>
      <c r="R19" s="39"/>
      <c r="S19" s="39">
        <v>290935000</v>
      </c>
      <c r="T19" s="29"/>
      <c r="U19" s="78">
        <f>SUM(P19:T20)</f>
        <v>2257935000</v>
      </c>
      <c r="V19" s="59">
        <v>131854020</v>
      </c>
      <c r="W19" s="59">
        <v>821588580</v>
      </c>
      <c r="X19" s="67"/>
      <c r="Y19" s="67"/>
      <c r="Z19" s="32"/>
      <c r="AA19" s="78">
        <f>SUM(V19:Z20)</f>
        <v>953442600</v>
      </c>
      <c r="AB19" s="90">
        <f>IFERROR(AA19/U19,"-")</f>
        <v>0.42226308551840508</v>
      </c>
      <c r="AC19" s="88"/>
      <c r="AD19" s="86" t="s">
        <v>49</v>
      </c>
      <c r="AE19" s="86" t="s">
        <v>50</v>
      </c>
    </row>
    <row r="20" spans="1:31" ht="105" x14ac:dyDescent="0.2">
      <c r="A20" s="31">
        <v>128</v>
      </c>
      <c r="B20" s="48" t="s">
        <v>40</v>
      </c>
      <c r="C20" s="48" t="s">
        <v>62</v>
      </c>
      <c r="D20" s="48" t="s">
        <v>76</v>
      </c>
      <c r="E20" s="34" t="s">
        <v>77</v>
      </c>
      <c r="F20" s="49" t="s">
        <v>78</v>
      </c>
      <c r="G20" s="50">
        <v>20200680010066</v>
      </c>
      <c r="H20" s="34" t="s">
        <v>79</v>
      </c>
      <c r="I20" s="52" t="s">
        <v>99</v>
      </c>
      <c r="J20" s="58"/>
      <c r="K20" s="58"/>
      <c r="L20" s="85"/>
      <c r="M20" s="83"/>
      <c r="N20" s="81"/>
      <c r="O20" s="55"/>
      <c r="P20" s="38"/>
      <c r="Q20" s="39">
        <v>138000000</v>
      </c>
      <c r="R20" s="39"/>
      <c r="S20" s="39"/>
      <c r="T20" s="29"/>
      <c r="U20" s="79"/>
      <c r="V20" s="59"/>
      <c r="W20" s="59"/>
      <c r="X20" s="67"/>
      <c r="Y20" s="67"/>
      <c r="Z20" s="32"/>
      <c r="AA20" s="79"/>
      <c r="AB20" s="91"/>
      <c r="AC20" s="89"/>
      <c r="AD20" s="87"/>
      <c r="AE20" s="87"/>
    </row>
    <row r="21" spans="1:31" ht="60" x14ac:dyDescent="0.2">
      <c r="A21" s="17">
        <v>129</v>
      </c>
      <c r="B21" s="48" t="s">
        <v>40</v>
      </c>
      <c r="C21" s="48" t="s">
        <v>62</v>
      </c>
      <c r="D21" s="48" t="s">
        <v>76</v>
      </c>
      <c r="E21" s="34" t="s">
        <v>81</v>
      </c>
      <c r="F21" s="49" t="s">
        <v>82</v>
      </c>
      <c r="G21" s="50">
        <v>20200680010118</v>
      </c>
      <c r="H21" s="51" t="s">
        <v>83</v>
      </c>
      <c r="I21" s="52" t="s">
        <v>84</v>
      </c>
      <c r="J21" s="25"/>
      <c r="K21" s="25"/>
      <c r="L21" s="20">
        <v>200</v>
      </c>
      <c r="M21" s="36">
        <v>0</v>
      </c>
      <c r="N21" s="22">
        <f>IFERROR(IF(M21/L21&gt;100%,100%,M21/L21),"-")</f>
        <v>0</v>
      </c>
      <c r="O21" s="37" t="s">
        <v>39</v>
      </c>
      <c r="P21" s="68">
        <v>16000000</v>
      </c>
      <c r="Q21" s="40">
        <v>12000000</v>
      </c>
      <c r="R21" s="40"/>
      <c r="S21" s="41"/>
      <c r="T21" s="29"/>
      <c r="U21" s="42">
        <f t="shared" si="0"/>
        <v>28000000</v>
      </c>
      <c r="V21" s="43"/>
      <c r="W21" s="46"/>
      <c r="X21" s="46"/>
      <c r="Y21" s="46"/>
      <c r="Z21" s="32"/>
      <c r="AA21" s="42">
        <f t="shared" si="1"/>
        <v>0</v>
      </c>
      <c r="AB21" s="47">
        <f>IFERROR(AA21/U21,"-")</f>
        <v>0</v>
      </c>
      <c r="AC21" s="32"/>
      <c r="AD21" s="23" t="s">
        <v>49</v>
      </c>
      <c r="AE21" s="23" t="s">
        <v>50</v>
      </c>
    </row>
    <row r="22" spans="1:31" ht="60" x14ac:dyDescent="0.2">
      <c r="A22" s="17">
        <v>130</v>
      </c>
      <c r="B22" s="48" t="s">
        <v>40</v>
      </c>
      <c r="C22" s="48" t="s">
        <v>62</v>
      </c>
      <c r="D22" s="48" t="s">
        <v>76</v>
      </c>
      <c r="E22" s="34" t="s">
        <v>85</v>
      </c>
      <c r="F22" s="49" t="s">
        <v>86</v>
      </c>
      <c r="G22" s="50">
        <v>20200680010118</v>
      </c>
      <c r="H22" s="51" t="s">
        <v>83</v>
      </c>
      <c r="I22" s="48" t="s">
        <v>87</v>
      </c>
      <c r="J22" s="25">
        <v>44281</v>
      </c>
      <c r="K22" s="53">
        <v>44561</v>
      </c>
      <c r="L22" s="20">
        <v>20</v>
      </c>
      <c r="M22" s="36">
        <v>2</v>
      </c>
      <c r="N22" s="22">
        <f>IFERROR(IF(M22/L22&gt;100%,100%,M22/L22),"-")</f>
        <v>0.1</v>
      </c>
      <c r="O22" s="37" t="s">
        <v>88</v>
      </c>
      <c r="P22" s="68">
        <v>90000000</v>
      </c>
      <c r="Q22" s="40">
        <v>38597613</v>
      </c>
      <c r="R22" s="40"/>
      <c r="S22" s="41"/>
      <c r="T22" s="29"/>
      <c r="U22" s="42">
        <f t="shared" si="0"/>
        <v>128597613</v>
      </c>
      <c r="V22" s="43">
        <f>4100000+40000000</f>
        <v>44100000</v>
      </c>
      <c r="W22" s="46"/>
      <c r="X22" s="46"/>
      <c r="Y22" s="46"/>
      <c r="Z22" s="32"/>
      <c r="AA22" s="42">
        <f t="shared" si="1"/>
        <v>44100000</v>
      </c>
      <c r="AB22" s="47">
        <f>IFERROR(AA22/U22,"-")</f>
        <v>0.34293015998671766</v>
      </c>
      <c r="AC22" s="32"/>
      <c r="AD22" s="23" t="s">
        <v>49</v>
      </c>
      <c r="AE22" s="23" t="s">
        <v>50</v>
      </c>
    </row>
    <row r="23" spans="1:31" ht="114" x14ac:dyDescent="0.2">
      <c r="A23" s="17">
        <v>131</v>
      </c>
      <c r="B23" s="27" t="s">
        <v>40</v>
      </c>
      <c r="C23" s="27" t="s">
        <v>62</v>
      </c>
      <c r="D23" s="27" t="s">
        <v>89</v>
      </c>
      <c r="E23" s="34" t="s">
        <v>90</v>
      </c>
      <c r="F23" s="19" t="s">
        <v>91</v>
      </c>
      <c r="G23" s="28">
        <v>20200680010057</v>
      </c>
      <c r="H23" s="69" t="s">
        <v>92</v>
      </c>
      <c r="I23" s="48" t="s">
        <v>93</v>
      </c>
      <c r="J23" s="25">
        <v>44211</v>
      </c>
      <c r="K23" s="25">
        <v>44561</v>
      </c>
      <c r="L23" s="20">
        <v>25</v>
      </c>
      <c r="M23" s="21">
        <v>21</v>
      </c>
      <c r="N23" s="22">
        <f>IFERROR(IF(M23/L23&gt;100%,100%,M23/L23),"-")</f>
        <v>0.84</v>
      </c>
      <c r="O23" s="37" t="s">
        <v>94</v>
      </c>
      <c r="P23" s="68">
        <v>1321080466.3</v>
      </c>
      <c r="Q23" s="39">
        <v>1732963479.1600001</v>
      </c>
      <c r="R23" s="39"/>
      <c r="S23" s="39"/>
      <c r="T23" s="29"/>
      <c r="U23" s="42">
        <f t="shared" si="0"/>
        <v>3054043945.46</v>
      </c>
      <c r="V23" s="70">
        <v>341070620</v>
      </c>
      <c r="W23" s="71">
        <v>596640068</v>
      </c>
      <c r="X23" s="71"/>
      <c r="Y23" s="71"/>
      <c r="Z23" s="32"/>
      <c r="AA23" s="42">
        <f t="shared" si="1"/>
        <v>937710688</v>
      </c>
      <c r="AB23" s="47">
        <f>IFERROR(AA23/U23,"-")</f>
        <v>0.30703902915148196</v>
      </c>
      <c r="AC23" s="32"/>
      <c r="AD23" s="23" t="s">
        <v>49</v>
      </c>
      <c r="AE23" s="23" t="s">
        <v>50</v>
      </c>
    </row>
    <row r="24" spans="1:31" ht="15" x14ac:dyDescent="0.2">
      <c r="A24" s="10">
        <f>SUM(--(FREQUENCY(A10:A23,A10:A23)&gt;0))</f>
        <v>11</v>
      </c>
      <c r="B24" s="12"/>
      <c r="C24" s="13"/>
      <c r="D24" s="13"/>
      <c r="E24" s="13"/>
      <c r="F24" s="13"/>
      <c r="G24" s="13"/>
      <c r="H24" s="13"/>
      <c r="I24" s="13"/>
      <c r="J24" s="13"/>
      <c r="K24" s="14"/>
      <c r="L24" s="15"/>
      <c r="M24" s="11" t="s">
        <v>17</v>
      </c>
      <c r="N24" s="7">
        <f>IFERROR(AVERAGE(N10:N23),"-")</f>
        <v>0.57769090909090903</v>
      </c>
      <c r="O24" s="8"/>
      <c r="P24" s="16">
        <f>SUM(P10:P23)</f>
        <v>2481080466.3000002</v>
      </c>
      <c r="Q24" s="16">
        <f t="shared" ref="Q24:T24" si="4">SUM(Q10:Q23)</f>
        <v>4910100701.1599998</v>
      </c>
      <c r="R24" s="16">
        <f t="shared" si="4"/>
        <v>0</v>
      </c>
      <c r="S24" s="16">
        <f t="shared" si="4"/>
        <v>436014034.15999997</v>
      </c>
      <c r="T24" s="16">
        <f t="shared" si="4"/>
        <v>0</v>
      </c>
      <c r="U24" s="9">
        <f>SUM(U10:U23)</f>
        <v>7827195201.6199999</v>
      </c>
      <c r="V24" s="16">
        <f>SUM(V10:V23)</f>
        <v>883854799</v>
      </c>
      <c r="W24" s="16">
        <f t="shared" ref="W24:Z24" si="5">SUM(W10:W23)</f>
        <v>2004522568</v>
      </c>
      <c r="X24" s="16">
        <f>SUM(X10:X23)</f>
        <v>0</v>
      </c>
      <c r="Y24" s="16">
        <f t="shared" si="5"/>
        <v>128992500</v>
      </c>
      <c r="Z24" s="16">
        <f t="shared" si="5"/>
        <v>0</v>
      </c>
      <c r="AA24" s="9">
        <f>SUM(AA10:AA23)</f>
        <v>3017369867</v>
      </c>
      <c r="AB24" s="33">
        <f>IFERROR(AA24/U24,"-")</f>
        <v>0.38549822628359809</v>
      </c>
      <c r="AC24" s="9">
        <f>SUM(AC10:AC23)</f>
        <v>0</v>
      </c>
      <c r="AD24" s="8"/>
      <c r="AE24" s="8"/>
    </row>
    <row r="28" spans="1:31" x14ac:dyDescent="0.2">
      <c r="Q28" s="72"/>
    </row>
    <row r="30" spans="1:31" x14ac:dyDescent="0.2">
      <c r="Q30" s="30"/>
      <c r="U30" s="72"/>
    </row>
    <row r="32" spans="1:31" x14ac:dyDescent="0.2">
      <c r="U32" s="73"/>
    </row>
    <row r="33" spans="18:21" x14ac:dyDescent="0.2">
      <c r="R33" s="30"/>
    </row>
    <row r="35" spans="18:21" x14ac:dyDescent="0.2">
      <c r="U35" s="73"/>
    </row>
    <row r="37" spans="18:21" x14ac:dyDescent="0.2">
      <c r="U37" s="74"/>
    </row>
  </sheetData>
  <autoFilter ref="A9:AA24" xr:uid="{00000000-0001-0000-0000-000000000000}"/>
  <mergeCells count="35">
    <mergeCell ref="M14:M15"/>
    <mergeCell ref="N14:N15"/>
    <mergeCell ref="L16:L17"/>
    <mergeCell ref="M16:M17"/>
    <mergeCell ref="N16:N17"/>
    <mergeCell ref="V8:AA8"/>
    <mergeCell ref="AB8:AB9"/>
    <mergeCell ref="AC2:AE2"/>
    <mergeCell ref="AC3:AE3"/>
    <mergeCell ref="AC4:AE4"/>
    <mergeCell ref="AC5:AE5"/>
    <mergeCell ref="AC8:AC9"/>
    <mergeCell ref="AD8:AE8"/>
    <mergeCell ref="B2:AB5"/>
    <mergeCell ref="B8:F8"/>
    <mergeCell ref="G8:K8"/>
    <mergeCell ref="L8:N8"/>
    <mergeCell ref="O8:U8"/>
    <mergeCell ref="J16:J17"/>
    <mergeCell ref="K16:K17"/>
    <mergeCell ref="A2:A5"/>
    <mergeCell ref="A6:C6"/>
    <mergeCell ref="A7:C7"/>
    <mergeCell ref="D6:L6"/>
    <mergeCell ref="D7:L7"/>
    <mergeCell ref="L14:L15"/>
    <mergeCell ref="U19:U20"/>
    <mergeCell ref="N19:N20"/>
    <mergeCell ref="M19:M20"/>
    <mergeCell ref="L19:L20"/>
    <mergeCell ref="AE19:AE20"/>
    <mergeCell ref="AD19:AD20"/>
    <mergeCell ref="AC19:AC20"/>
    <mergeCell ref="AB19:AB20"/>
    <mergeCell ref="AA19:AA20"/>
  </mergeCells>
  <conditionalFormatting sqref="N10:N12">
    <cfRule type="cellIs" dxfId="17" priority="1" operator="between">
      <formula>0.67</formula>
      <formula>1</formula>
    </cfRule>
    <cfRule type="cellIs" dxfId="16" priority="2" operator="between">
      <formula>0.34</formula>
      <formula>0.66</formula>
    </cfRule>
    <cfRule type="cellIs" dxfId="15" priority="3" operator="between">
      <formula>0</formula>
      <formula>0.33</formula>
    </cfRule>
  </conditionalFormatting>
  <conditionalFormatting sqref="N13:N14 N18 N16">
    <cfRule type="cellIs" dxfId="14" priority="16" operator="between">
      <formula>0.67</formula>
      <formula>1</formula>
    </cfRule>
    <cfRule type="cellIs" dxfId="13" priority="17" operator="between">
      <formula>0.34</formula>
      <formula>0.66</formula>
    </cfRule>
    <cfRule type="cellIs" dxfId="12" priority="18" operator="between">
      <formula>0</formula>
      <formula>0.33</formula>
    </cfRule>
  </conditionalFormatting>
  <conditionalFormatting sqref="N21">
    <cfRule type="cellIs" dxfId="11" priority="13" operator="between">
      <formula>0.67</formula>
      <formula>1</formula>
    </cfRule>
    <cfRule type="cellIs" dxfId="10" priority="14" operator="between">
      <formula>0.34</formula>
      <formula>0.66</formula>
    </cfRule>
    <cfRule type="cellIs" dxfId="9" priority="15" operator="between">
      <formula>0</formula>
      <formula>0.33</formula>
    </cfRule>
  </conditionalFormatting>
  <conditionalFormatting sqref="N19">
    <cfRule type="cellIs" dxfId="8" priority="10" operator="between">
      <formula>0.67</formula>
      <formula>1</formula>
    </cfRule>
    <cfRule type="cellIs" dxfId="7" priority="11" operator="between">
      <formula>0.34</formula>
      <formula>0.66</formula>
    </cfRule>
    <cfRule type="cellIs" dxfId="6" priority="12" operator="between">
      <formula>0</formula>
      <formula>0.33</formula>
    </cfRule>
  </conditionalFormatting>
  <conditionalFormatting sqref="N22">
    <cfRule type="cellIs" dxfId="5" priority="7" operator="between">
      <formula>0.67</formula>
      <formula>1</formula>
    </cfRule>
    <cfRule type="cellIs" dxfId="4" priority="8" operator="between">
      <formula>0.34</formula>
      <formula>0.66</formula>
    </cfRule>
    <cfRule type="cellIs" dxfId="3" priority="9" operator="between">
      <formula>0</formula>
      <formula>0.33</formula>
    </cfRule>
  </conditionalFormatting>
  <conditionalFormatting sqref="N23">
    <cfRule type="cellIs" dxfId="2" priority="4" operator="between">
      <formula>0.67</formula>
      <formula>1</formula>
    </cfRule>
    <cfRule type="cellIs" dxfId="1" priority="5" operator="between">
      <formula>0.34</formula>
      <formula>0.66</formula>
    </cfRule>
    <cfRule type="cellIs" dxfId="0" priority="6" operator="between">
      <formula>0</formula>
      <formula>0.33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Acción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Johana Rojas</cp:lastModifiedBy>
  <cp:lastPrinted>2021-02-09T14:28:18Z</cp:lastPrinted>
  <dcterms:created xsi:type="dcterms:W3CDTF">2008-07-08T21:30:46Z</dcterms:created>
  <dcterms:modified xsi:type="dcterms:W3CDTF">2021-07-23T19:58:35Z</dcterms:modified>
</cp:coreProperties>
</file>