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Director Inderbu\Desktop\MIPG evidencias\"/>
    </mc:Choice>
  </mc:AlternateContent>
  <bookViews>
    <workbookView xWindow="0" yWindow="0" windowWidth="20490" windowHeight="7350"/>
  </bookViews>
  <sheets>
    <sheet name="MIPG INSTITUCIONAL" sheetId="11" r:id="rId1"/>
    <sheet name="TABLA DINÁMICA" sheetId="14" state="hidden" r:id="rId2"/>
    <sheet name="Hoja1" sheetId="15" state="hidden" r:id="rId3"/>
    <sheet name="PROGRAMACIÓN DE META " sheetId="13" r:id="rId4"/>
    <sheet name="GRÁFICOAVANCE" sheetId="12" r:id="rId5"/>
    <sheet name="TABLAS" sheetId="4" state="hidden" r:id="rId6"/>
  </sheets>
  <externalReferences>
    <externalReference r:id="rId7"/>
  </externalReferences>
  <definedNames>
    <definedName name="_xlnm._FilterDatabase" localSheetId="0" hidden="1">'MIPG INSTITUCIONAL'!$B$10:$AJ$85</definedName>
    <definedName name="_xlnm._FilterDatabase" localSheetId="3" hidden="1">'PROGRAMACIÓN DE META '!$B$4:$AI$88</definedName>
    <definedName name="equipos">[1]ParaPriorizar!$C$65521:$C$65529</definedName>
  </definedNames>
  <calcPr calcId="162913"/>
  <pivotCaches>
    <pivotCache cacheId="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79" i="13" l="1"/>
  <c r="K79" i="13"/>
  <c r="J79" i="13"/>
  <c r="I79" i="13"/>
  <c r="L78" i="13"/>
  <c r="K78" i="13"/>
  <c r="J78" i="13"/>
  <c r="I78" i="13"/>
  <c r="L77" i="13"/>
  <c r="K77" i="13"/>
  <c r="J77" i="13"/>
  <c r="I77" i="13"/>
  <c r="L76" i="13"/>
  <c r="K76" i="13"/>
  <c r="J76" i="13"/>
  <c r="I76" i="13"/>
  <c r="L75" i="13"/>
  <c r="K75" i="13"/>
  <c r="J75" i="13"/>
  <c r="I75" i="13"/>
  <c r="L74" i="13"/>
  <c r="K74" i="13"/>
  <c r="J74" i="13"/>
  <c r="I74" i="13"/>
  <c r="L73" i="13"/>
  <c r="K73" i="13"/>
  <c r="J73" i="13"/>
  <c r="I73" i="13"/>
  <c r="L72" i="13"/>
  <c r="K72" i="13"/>
  <c r="J72" i="13"/>
  <c r="I72" i="13"/>
  <c r="L71" i="13"/>
  <c r="K71" i="13"/>
  <c r="J71" i="13"/>
  <c r="I71" i="13"/>
  <c r="L70" i="13"/>
  <c r="K70" i="13"/>
  <c r="J70" i="13"/>
  <c r="I70" i="13"/>
  <c r="L69" i="13"/>
  <c r="K69" i="13"/>
  <c r="J69" i="13"/>
  <c r="I69" i="13"/>
  <c r="L68" i="13"/>
  <c r="K68" i="13"/>
  <c r="J68" i="13"/>
  <c r="I68" i="13"/>
  <c r="L67" i="13"/>
  <c r="K67" i="13"/>
  <c r="J67" i="13"/>
  <c r="I67" i="13"/>
  <c r="L66" i="13"/>
  <c r="K66" i="13"/>
  <c r="J66" i="13"/>
  <c r="I66" i="13"/>
  <c r="L65" i="13"/>
  <c r="K65" i="13"/>
  <c r="J65" i="13"/>
  <c r="I65" i="13"/>
  <c r="L64" i="13"/>
  <c r="K64" i="13"/>
  <c r="J64" i="13"/>
  <c r="I64" i="13"/>
  <c r="L63" i="13"/>
  <c r="K63" i="13"/>
  <c r="J63" i="13"/>
  <c r="I63" i="13"/>
  <c r="L62" i="13"/>
  <c r="K62" i="13"/>
  <c r="J62" i="13"/>
  <c r="I62" i="13"/>
  <c r="L61" i="13"/>
  <c r="K61" i="13"/>
  <c r="J61" i="13"/>
  <c r="I61" i="13"/>
  <c r="L60" i="13"/>
  <c r="K60" i="13"/>
  <c r="J60" i="13"/>
  <c r="I60" i="13"/>
  <c r="L59" i="13"/>
  <c r="K59" i="13"/>
  <c r="J59" i="13"/>
  <c r="I59" i="13"/>
  <c r="L58" i="13"/>
  <c r="K58" i="13"/>
  <c r="J58" i="13"/>
  <c r="I58" i="13"/>
  <c r="L57" i="13"/>
  <c r="K57" i="13"/>
  <c r="J57" i="13"/>
  <c r="I57" i="13"/>
  <c r="L56" i="13"/>
  <c r="K56" i="13"/>
  <c r="J56" i="13"/>
  <c r="I56" i="13"/>
  <c r="L55" i="13"/>
  <c r="K55" i="13"/>
  <c r="J55" i="13"/>
  <c r="I55" i="13"/>
  <c r="L54" i="13"/>
  <c r="K54" i="13"/>
  <c r="J54" i="13"/>
  <c r="I54" i="13"/>
  <c r="L52" i="13"/>
  <c r="K52" i="13"/>
  <c r="J52" i="13"/>
  <c r="I52" i="13"/>
  <c r="L51" i="13"/>
  <c r="K51" i="13"/>
  <c r="J51" i="13"/>
  <c r="I51" i="13"/>
  <c r="L50" i="13"/>
  <c r="K50" i="13"/>
  <c r="J50" i="13"/>
  <c r="I50" i="13"/>
  <c r="L49" i="13"/>
  <c r="K49" i="13"/>
  <c r="J49" i="13"/>
  <c r="I49" i="13"/>
  <c r="L48" i="13"/>
  <c r="K48" i="13"/>
  <c r="J48" i="13"/>
  <c r="I48" i="13"/>
  <c r="L46" i="13"/>
  <c r="K46" i="13"/>
  <c r="J46" i="13"/>
  <c r="I46" i="13"/>
  <c r="L43" i="13"/>
  <c r="K43" i="13"/>
  <c r="J43" i="13"/>
  <c r="I43" i="13"/>
  <c r="L42" i="13"/>
  <c r="K42" i="13"/>
  <c r="J42" i="13"/>
  <c r="I42" i="13"/>
  <c r="L41" i="13"/>
  <c r="K41" i="13"/>
  <c r="J41" i="13"/>
  <c r="I41" i="13"/>
  <c r="L40" i="13"/>
  <c r="K40" i="13"/>
  <c r="J40" i="13"/>
  <c r="I40" i="13"/>
  <c r="L39" i="13"/>
  <c r="K39" i="13"/>
  <c r="J39" i="13"/>
  <c r="I39" i="13"/>
  <c r="L38" i="13"/>
  <c r="K38" i="13"/>
  <c r="J38" i="13"/>
  <c r="I38" i="13"/>
  <c r="L37" i="13"/>
  <c r="K37" i="13"/>
  <c r="J37" i="13"/>
  <c r="I37" i="13"/>
  <c r="L36" i="13"/>
  <c r="K36" i="13"/>
  <c r="J36" i="13"/>
  <c r="I36" i="13"/>
  <c r="L35" i="13"/>
  <c r="K35" i="13"/>
  <c r="J35" i="13"/>
  <c r="I35" i="13"/>
  <c r="L34" i="13"/>
  <c r="K34" i="13"/>
  <c r="J34" i="13"/>
  <c r="I34" i="13"/>
  <c r="L33" i="13"/>
  <c r="K33" i="13"/>
  <c r="J33" i="13"/>
  <c r="I33" i="13"/>
  <c r="L32" i="13"/>
  <c r="K32" i="13"/>
  <c r="J32" i="13"/>
  <c r="I32" i="13"/>
  <c r="L31" i="13"/>
  <c r="K31" i="13"/>
  <c r="J31" i="13"/>
  <c r="I31" i="13"/>
  <c r="L30" i="13"/>
  <c r="K30" i="13"/>
  <c r="J30" i="13"/>
  <c r="I30" i="13"/>
  <c r="L29" i="13"/>
  <c r="K29" i="13"/>
  <c r="J29" i="13"/>
  <c r="I29" i="13"/>
  <c r="L25" i="13"/>
  <c r="K25" i="13"/>
  <c r="J25" i="13"/>
  <c r="I25" i="13"/>
  <c r="L20" i="13"/>
  <c r="K20" i="13"/>
  <c r="J20" i="13"/>
  <c r="I20" i="13"/>
  <c r="L19" i="13"/>
  <c r="K19" i="13"/>
  <c r="J19" i="13"/>
  <c r="I19" i="13"/>
  <c r="L18" i="13"/>
  <c r="K18" i="13"/>
  <c r="J18" i="13"/>
  <c r="I18" i="13"/>
  <c r="L17" i="13"/>
  <c r="K17" i="13"/>
  <c r="J17" i="13"/>
  <c r="I17" i="13"/>
  <c r="L16" i="13"/>
  <c r="K16" i="13"/>
  <c r="J16" i="13"/>
  <c r="I16" i="13"/>
  <c r="L15" i="13"/>
  <c r="K15" i="13"/>
  <c r="J15" i="13"/>
  <c r="I15" i="13"/>
  <c r="L14" i="13"/>
  <c r="K14" i="13"/>
  <c r="J14" i="13"/>
  <c r="I14" i="13"/>
  <c r="L13" i="13"/>
  <c r="K13" i="13"/>
  <c r="J13" i="13"/>
  <c r="I13" i="13"/>
  <c r="L12" i="13"/>
  <c r="K12" i="13"/>
  <c r="J12" i="13"/>
  <c r="I12" i="13"/>
  <c r="L11" i="13"/>
  <c r="K11" i="13"/>
  <c r="J11" i="13"/>
  <c r="I11" i="13"/>
  <c r="L10" i="13"/>
  <c r="K10" i="13"/>
  <c r="J10" i="13"/>
  <c r="I10" i="13"/>
  <c r="L9" i="13"/>
  <c r="K9" i="13"/>
  <c r="J9" i="13"/>
  <c r="I9" i="13"/>
  <c r="L8" i="13"/>
  <c r="K8" i="13"/>
  <c r="J8" i="13"/>
  <c r="I8" i="13"/>
  <c r="L7" i="13"/>
  <c r="K7" i="13"/>
  <c r="J7" i="13"/>
  <c r="I7" i="13"/>
  <c r="L6" i="13"/>
  <c r="K6" i="13"/>
  <c r="J6" i="13"/>
  <c r="I6" i="13"/>
  <c r="W48" i="13" l="1"/>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I5" i="13"/>
  <c r="J5" i="13"/>
  <c r="K5" i="13"/>
  <c r="L5" i="13"/>
  <c r="X7" i="13"/>
  <c r="W12" i="13"/>
  <c r="W6" i="13"/>
  <c r="W14" i="13"/>
  <c r="Y6" i="13"/>
  <c r="Y7" i="13"/>
  <c r="W11" i="13"/>
  <c r="V33" i="13"/>
  <c r="V6" i="13"/>
  <c r="V7" i="13"/>
  <c r="W7" i="13"/>
  <c r="X48" i="13"/>
  <c r="W33" i="13"/>
  <c r="X6" i="13"/>
  <c r="Y48" i="13"/>
  <c r="AH6" i="13" l="1"/>
  <c r="AH7" i="13"/>
  <c r="AH8" i="13"/>
  <c r="AH9" i="13"/>
  <c r="AH10" i="13"/>
  <c r="AH11" i="13"/>
  <c r="AH12" i="13"/>
  <c r="AH13" i="13"/>
  <c r="AH14" i="13"/>
  <c r="AH15" i="13"/>
  <c r="AH16" i="13"/>
  <c r="AH17" i="13"/>
  <c r="AH18" i="13"/>
  <c r="AH19" i="13"/>
  <c r="AH20" i="13"/>
  <c r="AH21" i="13"/>
  <c r="AH22" i="13"/>
  <c r="AH23" i="13"/>
  <c r="AH24" i="13"/>
  <c r="AH25" i="13"/>
  <c r="AH26" i="13"/>
  <c r="AH27" i="13"/>
  <c r="AH28" i="13"/>
  <c r="AH29" i="13"/>
  <c r="AH30" i="13"/>
  <c r="AH31" i="13"/>
  <c r="AH32" i="13"/>
  <c r="AH33" i="13"/>
  <c r="AH34" i="13"/>
  <c r="AH35" i="13"/>
  <c r="AH36" i="13"/>
  <c r="AH37" i="13"/>
  <c r="AH38" i="13"/>
  <c r="AH39" i="13"/>
  <c r="AH40" i="13"/>
  <c r="AH41" i="13"/>
  <c r="AH42" i="13"/>
  <c r="AH43" i="13"/>
  <c r="AH44" i="13"/>
  <c r="AH45" i="13"/>
  <c r="AH46" i="13"/>
  <c r="AH47" i="13"/>
  <c r="AH48" i="13"/>
  <c r="AH49" i="13"/>
  <c r="AH50" i="13"/>
  <c r="AH51" i="13"/>
  <c r="AH52" i="13"/>
  <c r="AH53" i="13"/>
  <c r="AH54" i="13"/>
  <c r="AH55" i="13"/>
  <c r="AH56" i="13"/>
  <c r="AH57" i="13"/>
  <c r="AH58" i="13"/>
  <c r="AH59" i="13"/>
  <c r="AH60" i="13"/>
  <c r="AH61" i="13"/>
  <c r="AH62" i="13"/>
  <c r="AH63" i="13"/>
  <c r="AH64" i="13"/>
  <c r="AH65" i="13"/>
  <c r="AH66" i="13"/>
  <c r="AH67" i="13"/>
  <c r="AH68" i="13"/>
  <c r="AH69" i="13"/>
  <c r="AH70" i="13"/>
  <c r="AH71" i="13"/>
  <c r="AH72" i="13"/>
  <c r="AH73" i="13"/>
  <c r="AH74" i="13"/>
  <c r="AH75" i="13"/>
  <c r="AH76" i="13"/>
  <c r="AH77" i="13"/>
  <c r="AH78" i="13"/>
  <c r="AH79" i="13"/>
  <c r="AH5" i="13"/>
  <c r="I29" i="12" l="1"/>
  <c r="J26" i="12"/>
  <c r="J27" i="12" s="1"/>
  <c r="J28" i="12" s="1"/>
  <c r="J25" i="12"/>
  <c r="Y10" i="13"/>
  <c r="V11" i="13"/>
  <c r="W13" i="13"/>
  <c r="X13" i="13"/>
  <c r="Y17" i="13"/>
  <c r="W18" i="13"/>
  <c r="X19" i="13"/>
  <c r="Y19" i="13"/>
  <c r="I21" i="13"/>
  <c r="J21" i="13"/>
  <c r="W21" i="13" s="1"/>
  <c r="K21" i="13"/>
  <c r="X21" i="13" s="1"/>
  <c r="L21" i="13"/>
  <c r="Y21" i="13" s="1"/>
  <c r="I22" i="13"/>
  <c r="V22" i="13" s="1"/>
  <c r="J22" i="13"/>
  <c r="W22" i="13" s="1"/>
  <c r="K22" i="13"/>
  <c r="L22" i="13"/>
  <c r="Y22" i="13" s="1"/>
  <c r="I23" i="13"/>
  <c r="J23" i="13"/>
  <c r="K23" i="13"/>
  <c r="X23" i="13" s="1"/>
  <c r="L23" i="13"/>
  <c r="Y23" i="13" s="1"/>
  <c r="I24" i="13"/>
  <c r="J24" i="13"/>
  <c r="W24" i="13" s="1"/>
  <c r="K24" i="13"/>
  <c r="L24" i="13"/>
  <c r="W25" i="13"/>
  <c r="Y25" i="13"/>
  <c r="I26" i="13"/>
  <c r="V26" i="13" s="1"/>
  <c r="J26" i="13"/>
  <c r="W26" i="13" s="1"/>
  <c r="K26" i="13"/>
  <c r="X26" i="13" s="1"/>
  <c r="L26" i="13"/>
  <c r="Y26" i="13" s="1"/>
  <c r="I27" i="13"/>
  <c r="J27" i="13"/>
  <c r="W27" i="13" s="1"/>
  <c r="K27" i="13"/>
  <c r="X27" i="13" s="1"/>
  <c r="L27" i="13"/>
  <c r="Y27" i="13" s="1"/>
  <c r="I28" i="13"/>
  <c r="V28" i="13" s="1"/>
  <c r="J28" i="13"/>
  <c r="W28" i="13" s="1"/>
  <c r="K28" i="13"/>
  <c r="X28" i="13" s="1"/>
  <c r="L28" i="13"/>
  <c r="Y28" i="13" s="1"/>
  <c r="X29" i="13"/>
  <c r="Y29" i="13"/>
  <c r="X31" i="13"/>
  <c r="W34" i="13"/>
  <c r="V36" i="13"/>
  <c r="V38" i="13"/>
  <c r="V40" i="13"/>
  <c r="W40" i="13"/>
  <c r="W41" i="13"/>
  <c r="W42" i="13"/>
  <c r="I44" i="13"/>
  <c r="V44" i="13" s="1"/>
  <c r="J44" i="13"/>
  <c r="W44" i="13" s="1"/>
  <c r="K44" i="13"/>
  <c r="X44" i="13" s="1"/>
  <c r="L44" i="13"/>
  <c r="I45" i="13"/>
  <c r="V45" i="13" s="1"/>
  <c r="J45" i="13"/>
  <c r="W45" i="13" s="1"/>
  <c r="K45" i="13"/>
  <c r="L45" i="13"/>
  <c r="Y45" i="13" s="1"/>
  <c r="V46" i="13"/>
  <c r="W46" i="13"/>
  <c r="I47" i="13"/>
  <c r="J47" i="13"/>
  <c r="K47" i="13"/>
  <c r="X47" i="13" s="1"/>
  <c r="L47" i="13"/>
  <c r="V48" i="13"/>
  <c r="V49" i="13"/>
  <c r="V51" i="13"/>
  <c r="Y52" i="13"/>
  <c r="I53" i="13"/>
  <c r="V53" i="13" s="1"/>
  <c r="J53" i="13"/>
  <c r="W53" i="13" s="1"/>
  <c r="K53" i="13"/>
  <c r="X53" i="13" s="1"/>
  <c r="L53" i="13"/>
  <c r="Y53" i="13" s="1"/>
  <c r="Y54" i="13"/>
  <c r="V57" i="13"/>
  <c r="V59" i="13"/>
  <c r="Y60" i="13"/>
  <c r="Y62" i="13"/>
  <c r="V63" i="13"/>
  <c r="Y64" i="13"/>
  <c r="V65" i="13"/>
  <c r="Y66" i="13"/>
  <c r="Y68" i="13"/>
  <c r="V69" i="13"/>
  <c r="Y70" i="13"/>
  <c r="V71" i="13"/>
  <c r="W71" i="13"/>
  <c r="V73" i="13"/>
  <c r="Y74" i="13"/>
  <c r="V75" i="13"/>
  <c r="W75" i="13"/>
  <c r="W76" i="13"/>
  <c r="Y76" i="13"/>
  <c r="V77" i="13"/>
  <c r="V79" i="13"/>
  <c r="W8" i="13"/>
  <c r="W9" i="13"/>
  <c r="W10" i="13"/>
  <c r="X11" i="13"/>
  <c r="Y12" i="13"/>
  <c r="Y13" i="13"/>
  <c r="V15" i="13"/>
  <c r="V16" i="13"/>
  <c r="V17" i="13"/>
  <c r="V18" i="13"/>
  <c r="V19" i="13"/>
  <c r="V20" i="13"/>
  <c r="V21" i="13"/>
  <c r="V23" i="13"/>
  <c r="V24" i="13"/>
  <c r="V25" i="13"/>
  <c r="V27" i="13"/>
  <c r="V29" i="13"/>
  <c r="V30" i="13"/>
  <c r="V31" i="13"/>
  <c r="V32" i="13"/>
  <c r="X34" i="13"/>
  <c r="X35" i="13"/>
  <c r="X36" i="13"/>
  <c r="X37" i="13"/>
  <c r="X38" i="13"/>
  <c r="X39" i="13"/>
  <c r="X40" i="13"/>
  <c r="X41" i="13"/>
  <c r="X42" i="13"/>
  <c r="X46" i="13"/>
  <c r="W49" i="13"/>
  <c r="W50" i="13"/>
  <c r="W51" i="13"/>
  <c r="W52" i="13"/>
  <c r="W54" i="13"/>
  <c r="W55" i="13"/>
  <c r="W56" i="13"/>
  <c r="W57" i="13"/>
  <c r="W58" i="13"/>
  <c r="W59" i="13"/>
  <c r="W60" i="13"/>
  <c r="W61" i="13"/>
  <c r="W62" i="13"/>
  <c r="W63" i="13"/>
  <c r="W64" i="13"/>
  <c r="W65" i="13"/>
  <c r="W66" i="13"/>
  <c r="W68" i="13"/>
  <c r="W72" i="13"/>
  <c r="W73" i="13"/>
  <c r="W77" i="13"/>
  <c r="W78" i="13"/>
  <c r="Y69" i="13"/>
  <c r="Y75" i="13"/>
  <c r="Y78" i="13"/>
  <c r="V9" i="13"/>
  <c r="Y14" i="13"/>
  <c r="Y18" i="13"/>
  <c r="Y31" i="13"/>
  <c r="W37" i="13"/>
  <c r="V50" i="13"/>
  <c r="V55" i="13"/>
  <c r="V60" i="13"/>
  <c r="V76" i="13"/>
  <c r="Y11" i="13"/>
  <c r="V13" i="13"/>
  <c r="V14" i="13"/>
  <c r="W15" i="13"/>
  <c r="W16" i="13"/>
  <c r="W17" i="13"/>
  <c r="W19" i="13"/>
  <c r="W20" i="13"/>
  <c r="W23" i="13"/>
  <c r="W29" i="13"/>
  <c r="W30" i="13"/>
  <c r="W31" i="13"/>
  <c r="Y33" i="13"/>
  <c r="Y35" i="13"/>
  <c r="Y36" i="13"/>
  <c r="Y37" i="13"/>
  <c r="Y38" i="13"/>
  <c r="Y39" i="13"/>
  <c r="Y40" i="13"/>
  <c r="Y41" i="13"/>
  <c r="Y43" i="13"/>
  <c r="Y44" i="13"/>
  <c r="Y46" i="13"/>
  <c r="X50" i="13"/>
  <c r="X54" i="13"/>
  <c r="X55" i="13"/>
  <c r="X56" i="13"/>
  <c r="X58" i="13"/>
  <c r="X60" i="13"/>
  <c r="X61" i="13"/>
  <c r="X63" i="13"/>
  <c r="X64" i="13"/>
  <c r="X65" i="13"/>
  <c r="X66" i="13"/>
  <c r="X68" i="13"/>
  <c r="X71" i="13"/>
  <c r="X72" i="13"/>
  <c r="X74" i="13"/>
  <c r="X75" i="13"/>
  <c r="X76" i="13"/>
  <c r="Y65" i="13"/>
  <c r="Y71" i="13"/>
  <c r="V10" i="13"/>
  <c r="Y15" i="13"/>
  <c r="Y20" i="13"/>
  <c r="Y32" i="13"/>
  <c r="W35" i="13"/>
  <c r="W38" i="13"/>
  <c r="W43" i="13"/>
  <c r="V52" i="13"/>
  <c r="V56" i="13"/>
  <c r="V58" i="13"/>
  <c r="V61" i="13"/>
  <c r="V64" i="13"/>
  <c r="V66" i="13"/>
  <c r="V68" i="13"/>
  <c r="V72" i="13"/>
  <c r="V74" i="13"/>
  <c r="Y8" i="13"/>
  <c r="Y9" i="13"/>
  <c r="V12" i="13"/>
  <c r="X16" i="13"/>
  <c r="X17" i="13"/>
  <c r="X24" i="13"/>
  <c r="X25" i="13"/>
  <c r="V34" i="13"/>
  <c r="V35" i="13"/>
  <c r="V37" i="13"/>
  <c r="V39" i="13"/>
  <c r="V41" i="13"/>
  <c r="V42" i="13"/>
  <c r="V43" i="13"/>
  <c r="Y49" i="13"/>
  <c r="Y50" i="13"/>
  <c r="Y51" i="13"/>
  <c r="Y55" i="13"/>
  <c r="Y57" i="13"/>
  <c r="Y58" i="13"/>
  <c r="Y59" i="13"/>
  <c r="Y61" i="13"/>
  <c r="Y63" i="13"/>
  <c r="Y67" i="13"/>
  <c r="Y72" i="13"/>
  <c r="Y77" i="13"/>
  <c r="V8" i="13"/>
  <c r="Y16" i="13"/>
  <c r="Y24" i="13"/>
  <c r="Y30" i="13"/>
  <c r="W36" i="13"/>
  <c r="W39" i="13"/>
  <c r="W47" i="13"/>
  <c r="V54" i="13"/>
  <c r="V62" i="13"/>
  <c r="V67" i="13"/>
  <c r="V70" i="13"/>
  <c r="V78" i="13"/>
  <c r="W69" i="13"/>
  <c r="W67" i="13"/>
  <c r="X77" i="13"/>
  <c r="X73" i="13"/>
  <c r="W70" i="13"/>
  <c r="X62" i="13"/>
  <c r="X57" i="13"/>
  <c r="X51" i="13"/>
  <c r="X45" i="13"/>
  <c r="W32" i="13"/>
  <c r="X30" i="13"/>
  <c r="X20" i="13"/>
  <c r="X15" i="13"/>
  <c r="X12" i="13"/>
  <c r="X9" i="13"/>
  <c r="X67" i="13"/>
  <c r="X33" i="13"/>
  <c r="X78" i="13"/>
  <c r="W74" i="13"/>
  <c r="X70" i="13"/>
  <c r="X69" i="13"/>
  <c r="X59" i="13"/>
  <c r="X52" i="13"/>
  <c r="X49" i="13"/>
  <c r="X32" i="13"/>
  <c r="X43" i="13"/>
  <c r="X22" i="13"/>
  <c r="X18" i="13"/>
  <c r="X14" i="13"/>
  <c r="X10" i="13"/>
  <c r="X8" i="13"/>
  <c r="Y79" i="13"/>
  <c r="W79" i="13"/>
  <c r="X79" i="13"/>
  <c r="Y56" i="13"/>
  <c r="Y47" i="13"/>
  <c r="Y42" i="13"/>
  <c r="Y73" i="13"/>
  <c r="V47" i="13"/>
  <c r="Y34" i="13"/>
  <c r="C28" i="4" l="1"/>
  <c r="C27" i="4"/>
  <c r="C26" i="4"/>
  <c r="C25" i="4"/>
  <c r="C24" i="4"/>
  <c r="C23" i="4"/>
  <c r="C22" i="4"/>
  <c r="C21" i="4"/>
  <c r="C20" i="4"/>
  <c r="C19" i="4"/>
  <c r="C18" i="4"/>
  <c r="C17" i="4"/>
  <c r="C16" i="4"/>
  <c r="C15" i="4"/>
  <c r="C14" i="4"/>
  <c r="C13" i="4"/>
  <c r="C12" i="4"/>
  <c r="I11" i="4"/>
  <c r="H13" i="4" s="1"/>
  <c r="H15" i="4" s="1"/>
  <c r="H9" i="4"/>
  <c r="C9" i="4"/>
  <c r="C8" i="4"/>
  <c r="C7" i="4"/>
  <c r="I6" i="4"/>
  <c r="I7" i="4" s="1"/>
  <c r="I8" i="4" s="1"/>
  <c r="C6" i="4"/>
  <c r="I5" i="4"/>
  <c r="C5" i="4"/>
  <c r="C4" i="4"/>
  <c r="C3" i="4"/>
  <c r="F29" i="12"/>
  <c r="G26" i="12"/>
  <c r="G27" i="12" s="1"/>
  <c r="G28" i="12" s="1"/>
  <c r="G25" i="12"/>
  <c r="AI79" i="13"/>
  <c r="AG79" i="13"/>
  <c r="AF79" i="13"/>
  <c r="U79" i="13"/>
  <c r="T79" i="13"/>
  <c r="S79" i="13"/>
  <c r="R79" i="13"/>
  <c r="H79" i="13"/>
  <c r="Z79" i="13" s="1"/>
  <c r="E79" i="13"/>
  <c r="AI78" i="13"/>
  <c r="AG78" i="13"/>
  <c r="AF78" i="13"/>
  <c r="U78" i="13"/>
  <c r="T78" i="13"/>
  <c r="S78" i="13"/>
  <c r="R78" i="13"/>
  <c r="H78" i="13"/>
  <c r="Z78" i="13" s="1"/>
  <c r="E78" i="13"/>
  <c r="AI77" i="13"/>
  <c r="AG77" i="13"/>
  <c r="AF77" i="13"/>
  <c r="U77" i="13"/>
  <c r="T77" i="13"/>
  <c r="S77" i="13"/>
  <c r="R77" i="13"/>
  <c r="H77" i="13"/>
  <c r="Z77" i="13" s="1"/>
  <c r="E77" i="13"/>
  <c r="AI76" i="13"/>
  <c r="AG76" i="13"/>
  <c r="AF76" i="13"/>
  <c r="U76" i="13"/>
  <c r="T76" i="13"/>
  <c r="S76" i="13"/>
  <c r="R76" i="13"/>
  <c r="H76" i="13"/>
  <c r="Z76" i="13" s="1"/>
  <c r="E76" i="13"/>
  <c r="AI75" i="13"/>
  <c r="AG75" i="13"/>
  <c r="AF75" i="13"/>
  <c r="U75" i="13"/>
  <c r="T75" i="13"/>
  <c r="S75" i="13"/>
  <c r="R75" i="13"/>
  <c r="H75" i="13"/>
  <c r="Z75" i="13" s="1"/>
  <c r="E75" i="13"/>
  <c r="AI74" i="13"/>
  <c r="AG74" i="13"/>
  <c r="AF74" i="13"/>
  <c r="U74" i="13"/>
  <c r="T74" i="13"/>
  <c r="S74" i="13"/>
  <c r="R74" i="13"/>
  <c r="H74" i="13"/>
  <c r="E74" i="13"/>
  <c r="AI73" i="13"/>
  <c r="AG73" i="13"/>
  <c r="AF73" i="13"/>
  <c r="U73" i="13"/>
  <c r="T73" i="13"/>
  <c r="S73" i="13"/>
  <c r="R73" i="13"/>
  <c r="H73" i="13"/>
  <c r="Z73" i="13" s="1"/>
  <c r="E73" i="13"/>
  <c r="AI72" i="13"/>
  <c r="AG72" i="13"/>
  <c r="AF72" i="13"/>
  <c r="U72" i="13"/>
  <c r="T72" i="13"/>
  <c r="S72" i="13"/>
  <c r="R72" i="13"/>
  <c r="H72" i="13"/>
  <c r="Z72" i="13" s="1"/>
  <c r="E72" i="13"/>
  <c r="AI71" i="13"/>
  <c r="AG71" i="13"/>
  <c r="AF71" i="13"/>
  <c r="U71" i="13"/>
  <c r="T71" i="13"/>
  <c r="S71" i="13"/>
  <c r="R71" i="13"/>
  <c r="H71" i="13"/>
  <c r="Z71" i="13" s="1"/>
  <c r="E71" i="13"/>
  <c r="AI70" i="13"/>
  <c r="AG70" i="13"/>
  <c r="AF70" i="13"/>
  <c r="U70" i="13"/>
  <c r="T70" i="13"/>
  <c r="S70" i="13"/>
  <c r="R70" i="13"/>
  <c r="H70" i="13"/>
  <c r="Z70" i="13" s="1"/>
  <c r="E70" i="13"/>
  <c r="AI69" i="13"/>
  <c r="AG69" i="13"/>
  <c r="AF69" i="13"/>
  <c r="U69" i="13"/>
  <c r="T69" i="13"/>
  <c r="S69" i="13"/>
  <c r="R69" i="13"/>
  <c r="H69" i="13"/>
  <c r="E69" i="13"/>
  <c r="AI68" i="13"/>
  <c r="AG68" i="13"/>
  <c r="AF68" i="13"/>
  <c r="U68" i="13"/>
  <c r="T68" i="13"/>
  <c r="S68" i="13"/>
  <c r="R68" i="13"/>
  <c r="H68" i="13"/>
  <c r="Z68" i="13" s="1"/>
  <c r="E68" i="13"/>
  <c r="AI67" i="13"/>
  <c r="AG67" i="13"/>
  <c r="AF67" i="13"/>
  <c r="U67" i="13"/>
  <c r="T67" i="13"/>
  <c r="S67" i="13"/>
  <c r="R67" i="13"/>
  <c r="H67" i="13"/>
  <c r="E67" i="13"/>
  <c r="AI66" i="13"/>
  <c r="AG66" i="13"/>
  <c r="AF66" i="13"/>
  <c r="U66" i="13"/>
  <c r="T66" i="13"/>
  <c r="S66" i="13"/>
  <c r="R66" i="13"/>
  <c r="H66" i="13"/>
  <c r="Z66" i="13" s="1"/>
  <c r="E66" i="13"/>
  <c r="AI65" i="13"/>
  <c r="AG65" i="13"/>
  <c r="AF65" i="13"/>
  <c r="U65" i="13"/>
  <c r="T65" i="13"/>
  <c r="S65" i="13"/>
  <c r="R65" i="13"/>
  <c r="H65" i="13"/>
  <c r="Z65" i="13" s="1"/>
  <c r="E65" i="13"/>
  <c r="AI64" i="13"/>
  <c r="AG64" i="13"/>
  <c r="AF64" i="13"/>
  <c r="U64" i="13"/>
  <c r="T64" i="13"/>
  <c r="S64" i="13"/>
  <c r="R64" i="13"/>
  <c r="H64" i="13"/>
  <c r="Z64" i="13" s="1"/>
  <c r="E64" i="13"/>
  <c r="AI63" i="13"/>
  <c r="AG63" i="13"/>
  <c r="AF63" i="13"/>
  <c r="U63" i="13"/>
  <c r="T63" i="13"/>
  <c r="S63" i="13"/>
  <c r="R63" i="13"/>
  <c r="H63" i="13"/>
  <c r="Z63" i="13" s="1"/>
  <c r="E63" i="13"/>
  <c r="AI62" i="13"/>
  <c r="AG62" i="13"/>
  <c r="AF62" i="13"/>
  <c r="U62" i="13"/>
  <c r="T62" i="13"/>
  <c r="S62" i="13"/>
  <c r="R62" i="13"/>
  <c r="H62" i="13"/>
  <c r="Z62" i="13" s="1"/>
  <c r="E62" i="13"/>
  <c r="AI61" i="13"/>
  <c r="AG61" i="13"/>
  <c r="AF61" i="13"/>
  <c r="U61" i="13"/>
  <c r="T61" i="13"/>
  <c r="S61" i="13"/>
  <c r="R61" i="13"/>
  <c r="H61" i="13"/>
  <c r="Z61" i="13" s="1"/>
  <c r="E61" i="13"/>
  <c r="AI60" i="13"/>
  <c r="AG60" i="13"/>
  <c r="AF60" i="13"/>
  <c r="U60" i="13"/>
  <c r="T60" i="13"/>
  <c r="S60" i="13"/>
  <c r="R60" i="13"/>
  <c r="H60" i="13"/>
  <c r="Z60" i="13" s="1"/>
  <c r="E60" i="13"/>
  <c r="AI59" i="13"/>
  <c r="AG59" i="13"/>
  <c r="AF59" i="13"/>
  <c r="U59" i="13"/>
  <c r="T59" i="13"/>
  <c r="S59" i="13"/>
  <c r="R59" i="13"/>
  <c r="H59" i="13"/>
  <c r="Z59" i="13" s="1"/>
  <c r="E59" i="13"/>
  <c r="AI58" i="13"/>
  <c r="AG58" i="13"/>
  <c r="AF58" i="13"/>
  <c r="U58" i="13"/>
  <c r="T58" i="13"/>
  <c r="S58" i="13"/>
  <c r="R58" i="13"/>
  <c r="H58" i="13"/>
  <c r="Z58" i="13" s="1"/>
  <c r="E58" i="13"/>
  <c r="AI57" i="13"/>
  <c r="AG57" i="13"/>
  <c r="AF57" i="13"/>
  <c r="U57" i="13"/>
  <c r="T57" i="13"/>
  <c r="S57" i="13"/>
  <c r="R57" i="13"/>
  <c r="H57" i="13"/>
  <c r="Z57" i="13" s="1"/>
  <c r="E57" i="13"/>
  <c r="AI56" i="13"/>
  <c r="AG56" i="13"/>
  <c r="AF56" i="13"/>
  <c r="U56" i="13"/>
  <c r="T56" i="13"/>
  <c r="S56" i="13"/>
  <c r="R56" i="13"/>
  <c r="H56" i="13"/>
  <c r="Z56" i="13" s="1"/>
  <c r="E56" i="13"/>
  <c r="AI55" i="13"/>
  <c r="AG55" i="13"/>
  <c r="AF55" i="13"/>
  <c r="U55" i="13"/>
  <c r="T55" i="13"/>
  <c r="S55" i="13"/>
  <c r="R55" i="13"/>
  <c r="H55" i="13"/>
  <c r="Z55" i="13" s="1"/>
  <c r="E55" i="13"/>
  <c r="AI54" i="13"/>
  <c r="AG54" i="13"/>
  <c r="AF54" i="13"/>
  <c r="U54" i="13"/>
  <c r="T54" i="13"/>
  <c r="S54" i="13"/>
  <c r="R54" i="13"/>
  <c r="H54" i="13"/>
  <c r="Z54" i="13" s="1"/>
  <c r="E54" i="13"/>
  <c r="AI53" i="13"/>
  <c r="AG53" i="13"/>
  <c r="AF53" i="13"/>
  <c r="U53" i="13"/>
  <c r="T53" i="13"/>
  <c r="S53" i="13"/>
  <c r="R53" i="13"/>
  <c r="H53" i="13"/>
  <c r="Z53" i="13" s="1"/>
  <c r="E53" i="13"/>
  <c r="AI52" i="13"/>
  <c r="AG52" i="13"/>
  <c r="AF52" i="13"/>
  <c r="U52" i="13"/>
  <c r="T52" i="13"/>
  <c r="S52" i="13"/>
  <c r="R52" i="13"/>
  <c r="H52" i="13"/>
  <c r="Z52" i="13" s="1"/>
  <c r="E52" i="13"/>
  <c r="AI51" i="13"/>
  <c r="AG51" i="13"/>
  <c r="AF51" i="13"/>
  <c r="U51" i="13"/>
  <c r="T51" i="13"/>
  <c r="S51" i="13"/>
  <c r="R51" i="13"/>
  <c r="H51" i="13"/>
  <c r="Z51" i="13" s="1"/>
  <c r="E51" i="13"/>
  <c r="AI50" i="13"/>
  <c r="AG50" i="13"/>
  <c r="AF50" i="13"/>
  <c r="U50" i="13"/>
  <c r="T50" i="13"/>
  <c r="S50" i="13"/>
  <c r="R50" i="13"/>
  <c r="H50" i="13"/>
  <c r="Z50" i="13" s="1"/>
  <c r="E50" i="13"/>
  <c r="AI49" i="13"/>
  <c r="AG49" i="13"/>
  <c r="AF49" i="13"/>
  <c r="U49" i="13"/>
  <c r="T49" i="13"/>
  <c r="S49" i="13"/>
  <c r="R49" i="13"/>
  <c r="H49" i="13"/>
  <c r="Z49" i="13" s="1"/>
  <c r="E49" i="13"/>
  <c r="AI48" i="13"/>
  <c r="AG48" i="13"/>
  <c r="AF48" i="13"/>
  <c r="U48" i="13"/>
  <c r="T48" i="13"/>
  <c r="S48" i="13"/>
  <c r="R48" i="13"/>
  <c r="H48" i="13"/>
  <c r="E48" i="13"/>
  <c r="AI47" i="13"/>
  <c r="AG47" i="13"/>
  <c r="AF47" i="13"/>
  <c r="U47" i="13"/>
  <c r="T47" i="13"/>
  <c r="S47" i="13"/>
  <c r="R47" i="13"/>
  <c r="H47" i="13"/>
  <c r="E47" i="13"/>
  <c r="AI46" i="13"/>
  <c r="AG46" i="13"/>
  <c r="AF46" i="13"/>
  <c r="U46" i="13"/>
  <c r="T46" i="13"/>
  <c r="S46" i="13"/>
  <c r="R46" i="13"/>
  <c r="H46" i="13"/>
  <c r="Z46" i="13" s="1"/>
  <c r="E46" i="13"/>
  <c r="AI45" i="13"/>
  <c r="AG45" i="13"/>
  <c r="AF45" i="13"/>
  <c r="U45" i="13"/>
  <c r="T45" i="13"/>
  <c r="S45" i="13"/>
  <c r="R45" i="13"/>
  <c r="H45" i="13"/>
  <c r="E45" i="13"/>
  <c r="AI44" i="13"/>
  <c r="AG44" i="13"/>
  <c r="AF44" i="13"/>
  <c r="U44" i="13"/>
  <c r="T44" i="13"/>
  <c r="S44" i="13"/>
  <c r="R44" i="13"/>
  <c r="H44" i="13"/>
  <c r="Z44" i="13" s="1"/>
  <c r="E44" i="13"/>
  <c r="AI43" i="13"/>
  <c r="AG43" i="13"/>
  <c r="AF43" i="13"/>
  <c r="U43" i="13"/>
  <c r="T43" i="13"/>
  <c r="S43" i="13"/>
  <c r="R43" i="13"/>
  <c r="H43" i="13"/>
  <c r="Z43" i="13" s="1"/>
  <c r="E43" i="13"/>
  <c r="AI42" i="13"/>
  <c r="AG42" i="13"/>
  <c r="AF42" i="13"/>
  <c r="U42" i="13"/>
  <c r="T42" i="13"/>
  <c r="S42" i="13"/>
  <c r="R42" i="13"/>
  <c r="H42" i="13"/>
  <c r="Z42" i="13" s="1"/>
  <c r="E42" i="13"/>
  <c r="AI41" i="13"/>
  <c r="AG41" i="13"/>
  <c r="AF41" i="13"/>
  <c r="U41" i="13"/>
  <c r="T41" i="13"/>
  <c r="S41" i="13"/>
  <c r="R41" i="13"/>
  <c r="H41" i="13"/>
  <c r="E41" i="13"/>
  <c r="AI40" i="13"/>
  <c r="AG40" i="13"/>
  <c r="AF40" i="13"/>
  <c r="U40" i="13"/>
  <c r="T40" i="13"/>
  <c r="S40" i="13"/>
  <c r="R40" i="13"/>
  <c r="H40" i="13"/>
  <c r="Z40" i="13" s="1"/>
  <c r="E40" i="13"/>
  <c r="AI39" i="13"/>
  <c r="AG39" i="13"/>
  <c r="AF39" i="13"/>
  <c r="U39" i="13"/>
  <c r="T39" i="13"/>
  <c r="S39" i="13"/>
  <c r="R39" i="13"/>
  <c r="H39" i="13"/>
  <c r="Z39" i="13" s="1"/>
  <c r="E39" i="13"/>
  <c r="AI38" i="13"/>
  <c r="AG38" i="13"/>
  <c r="AF38" i="13"/>
  <c r="U38" i="13"/>
  <c r="T38" i="13"/>
  <c r="S38" i="13"/>
  <c r="R38" i="13"/>
  <c r="H38" i="13"/>
  <c r="Z38" i="13" s="1"/>
  <c r="E38" i="13"/>
  <c r="AI37" i="13"/>
  <c r="AG37" i="13"/>
  <c r="AF37" i="13"/>
  <c r="U37" i="13"/>
  <c r="T37" i="13"/>
  <c r="S37" i="13"/>
  <c r="R37" i="13"/>
  <c r="H37" i="13"/>
  <c r="Z37" i="13" s="1"/>
  <c r="E37" i="13"/>
  <c r="AI36" i="13"/>
  <c r="AG36" i="13"/>
  <c r="AF36" i="13"/>
  <c r="U36" i="13"/>
  <c r="T36" i="13"/>
  <c r="S36" i="13"/>
  <c r="R36" i="13"/>
  <c r="H36" i="13"/>
  <c r="E36" i="13"/>
  <c r="AI35" i="13"/>
  <c r="AG35" i="13"/>
  <c r="AF35" i="13"/>
  <c r="U35" i="13"/>
  <c r="T35" i="13"/>
  <c r="S35" i="13"/>
  <c r="R35" i="13"/>
  <c r="H35" i="13"/>
  <c r="Z35" i="13" s="1"/>
  <c r="E35" i="13"/>
  <c r="AI34" i="13"/>
  <c r="AG34" i="13"/>
  <c r="AF34" i="13"/>
  <c r="U34" i="13"/>
  <c r="T34" i="13"/>
  <c r="S34" i="13"/>
  <c r="R34" i="13"/>
  <c r="H34" i="13"/>
  <c r="E34" i="13"/>
  <c r="AI33" i="13"/>
  <c r="AG33" i="13"/>
  <c r="AF33" i="13"/>
  <c r="U33" i="13"/>
  <c r="T33" i="13"/>
  <c r="S33" i="13"/>
  <c r="R33" i="13"/>
  <c r="H33" i="13"/>
  <c r="E33" i="13"/>
  <c r="AI32" i="13"/>
  <c r="AG32" i="13"/>
  <c r="AF32" i="13"/>
  <c r="U32" i="13"/>
  <c r="T32" i="13"/>
  <c r="S32" i="13"/>
  <c r="R32" i="13"/>
  <c r="H32" i="13"/>
  <c r="Z32" i="13" s="1"/>
  <c r="E32" i="13"/>
  <c r="AI31" i="13"/>
  <c r="AG31" i="13"/>
  <c r="AF31" i="13"/>
  <c r="U31" i="13"/>
  <c r="T31" i="13"/>
  <c r="S31" i="13"/>
  <c r="R31" i="13"/>
  <c r="H31" i="13"/>
  <c r="Z31" i="13" s="1"/>
  <c r="E31" i="13"/>
  <c r="AI30" i="13"/>
  <c r="AG30" i="13"/>
  <c r="AF30" i="13"/>
  <c r="U30" i="13"/>
  <c r="T30" i="13"/>
  <c r="S30" i="13"/>
  <c r="R30" i="13"/>
  <c r="H30" i="13"/>
  <c r="Z30" i="13" s="1"/>
  <c r="E30" i="13"/>
  <c r="AI29" i="13"/>
  <c r="AG29" i="13"/>
  <c r="AF29" i="13"/>
  <c r="U29" i="13"/>
  <c r="T29" i="13"/>
  <c r="S29" i="13"/>
  <c r="R29" i="13"/>
  <c r="H29" i="13"/>
  <c r="Z29" i="13" s="1"/>
  <c r="E29" i="13"/>
  <c r="AI28" i="13"/>
  <c r="AG28" i="13"/>
  <c r="AF28" i="13"/>
  <c r="U28" i="13"/>
  <c r="T28" i="13"/>
  <c r="S28" i="13"/>
  <c r="R28" i="13"/>
  <c r="H28" i="13"/>
  <c r="Z28" i="13" s="1"/>
  <c r="E28" i="13"/>
  <c r="AI27" i="13"/>
  <c r="AG27" i="13"/>
  <c r="AF27" i="13"/>
  <c r="U27" i="13"/>
  <c r="T27" i="13"/>
  <c r="S27" i="13"/>
  <c r="R27" i="13"/>
  <c r="H27" i="13"/>
  <c r="Z27" i="13" s="1"/>
  <c r="E27" i="13"/>
  <c r="AI26" i="13"/>
  <c r="AG26" i="13"/>
  <c r="AF26" i="13"/>
  <c r="U26" i="13"/>
  <c r="T26" i="13"/>
  <c r="S26" i="13"/>
  <c r="R26" i="13"/>
  <c r="H26" i="13"/>
  <c r="Z26" i="13" s="1"/>
  <c r="E26" i="13"/>
  <c r="AI25" i="13"/>
  <c r="AG25" i="13"/>
  <c r="AF25" i="13"/>
  <c r="U25" i="13"/>
  <c r="T25" i="13"/>
  <c r="S25" i="13"/>
  <c r="R25" i="13"/>
  <c r="H25" i="13"/>
  <c r="Z25" i="13" s="1"/>
  <c r="E25" i="13"/>
  <c r="AI24" i="13"/>
  <c r="AG24" i="13"/>
  <c r="AF24" i="13"/>
  <c r="U24" i="13"/>
  <c r="T24" i="13"/>
  <c r="S24" i="13"/>
  <c r="R24" i="13"/>
  <c r="H24" i="13"/>
  <c r="Z24" i="13" s="1"/>
  <c r="E24" i="13"/>
  <c r="AI23" i="13"/>
  <c r="AG23" i="13"/>
  <c r="AF23" i="13"/>
  <c r="U23" i="13"/>
  <c r="T23" i="13"/>
  <c r="S23" i="13"/>
  <c r="R23" i="13"/>
  <c r="H23" i="13"/>
  <c r="Z23" i="13" s="1"/>
  <c r="E23" i="13"/>
  <c r="AI22" i="13"/>
  <c r="AG22" i="13"/>
  <c r="AF22" i="13"/>
  <c r="U22" i="13"/>
  <c r="T22" i="13"/>
  <c r="S22" i="13"/>
  <c r="R22" i="13"/>
  <c r="H22" i="13"/>
  <c r="Z22" i="13" s="1"/>
  <c r="E22" i="13"/>
  <c r="AI21" i="13"/>
  <c r="AG21" i="13"/>
  <c r="AF21" i="13"/>
  <c r="U21" i="13"/>
  <c r="T21" i="13"/>
  <c r="S21" i="13"/>
  <c r="R21" i="13"/>
  <c r="H21" i="13"/>
  <c r="Z21" i="13" s="1"/>
  <c r="E21" i="13"/>
  <c r="AI20" i="13"/>
  <c r="AG20" i="13"/>
  <c r="AF20" i="13"/>
  <c r="U20" i="13"/>
  <c r="T20" i="13"/>
  <c r="S20" i="13"/>
  <c r="R20" i="13"/>
  <c r="H20" i="13"/>
  <c r="E20" i="13"/>
  <c r="AI19" i="13"/>
  <c r="AG19" i="13"/>
  <c r="AF19" i="13"/>
  <c r="U19" i="13"/>
  <c r="T19" i="13"/>
  <c r="S19" i="13"/>
  <c r="R19" i="13"/>
  <c r="H19" i="13"/>
  <c r="Z19" i="13" s="1"/>
  <c r="E19" i="13"/>
  <c r="AI18" i="13"/>
  <c r="AG18" i="13"/>
  <c r="AF18" i="13"/>
  <c r="U18" i="13"/>
  <c r="T18" i="13"/>
  <c r="S18" i="13"/>
  <c r="R18" i="13"/>
  <c r="H18" i="13"/>
  <c r="Z18" i="13" s="1"/>
  <c r="E18" i="13"/>
  <c r="AI17" i="13"/>
  <c r="AG17" i="13"/>
  <c r="AF17" i="13"/>
  <c r="U17" i="13"/>
  <c r="T17" i="13"/>
  <c r="S17" i="13"/>
  <c r="R17" i="13"/>
  <c r="H17" i="13"/>
  <c r="Z17" i="13" s="1"/>
  <c r="E17" i="13"/>
  <c r="AI16" i="13"/>
  <c r="AG16" i="13"/>
  <c r="AF16" i="13"/>
  <c r="U16" i="13"/>
  <c r="T16" i="13"/>
  <c r="S16" i="13"/>
  <c r="R16" i="13"/>
  <c r="H16" i="13"/>
  <c r="Z16" i="13" s="1"/>
  <c r="E16" i="13"/>
  <c r="AI15" i="13"/>
  <c r="AG15" i="13"/>
  <c r="AF15" i="13"/>
  <c r="U15" i="13"/>
  <c r="T15" i="13"/>
  <c r="S15" i="13"/>
  <c r="R15" i="13"/>
  <c r="H15" i="13"/>
  <c r="Z15" i="13" s="1"/>
  <c r="E15" i="13"/>
  <c r="AI14" i="13"/>
  <c r="AG14" i="13"/>
  <c r="AF14" i="13"/>
  <c r="U14" i="13"/>
  <c r="T14" i="13"/>
  <c r="S14" i="13"/>
  <c r="R14" i="13"/>
  <c r="H14" i="13"/>
  <c r="Z14" i="13" s="1"/>
  <c r="E14" i="13"/>
  <c r="AI13" i="13"/>
  <c r="AG13" i="13"/>
  <c r="AF13" i="13"/>
  <c r="U13" i="13"/>
  <c r="T13" i="13"/>
  <c r="S13" i="13"/>
  <c r="R13" i="13"/>
  <c r="H13" i="13"/>
  <c r="Z13" i="13" s="1"/>
  <c r="E13" i="13"/>
  <c r="AI12" i="13"/>
  <c r="AG12" i="13"/>
  <c r="AF12" i="13"/>
  <c r="U12" i="13"/>
  <c r="T12" i="13"/>
  <c r="S12" i="13"/>
  <c r="R12" i="13"/>
  <c r="H12" i="13"/>
  <c r="Z12" i="13" s="1"/>
  <c r="E12" i="13"/>
  <c r="AI11" i="13"/>
  <c r="AG11" i="13"/>
  <c r="AF11" i="13"/>
  <c r="U11" i="13"/>
  <c r="T11" i="13"/>
  <c r="S11" i="13"/>
  <c r="R11" i="13"/>
  <c r="H11" i="13"/>
  <c r="Z11" i="13" s="1"/>
  <c r="E11" i="13"/>
  <c r="AI10" i="13"/>
  <c r="AG10" i="13"/>
  <c r="AF10" i="13"/>
  <c r="U10" i="13"/>
  <c r="T10" i="13"/>
  <c r="S10" i="13"/>
  <c r="R10" i="13"/>
  <c r="H10" i="13"/>
  <c r="Z10" i="13" s="1"/>
  <c r="E10" i="13"/>
  <c r="AI9" i="13"/>
  <c r="AG9" i="13"/>
  <c r="AF9" i="13"/>
  <c r="U9" i="13"/>
  <c r="T9" i="13"/>
  <c r="S9" i="13"/>
  <c r="R9" i="13"/>
  <c r="H9" i="13"/>
  <c r="Z9" i="13" s="1"/>
  <c r="E9" i="13"/>
  <c r="AI8" i="13"/>
  <c r="AG8" i="13"/>
  <c r="AF8" i="13"/>
  <c r="U8" i="13"/>
  <c r="T8" i="13"/>
  <c r="S8" i="13"/>
  <c r="R8" i="13"/>
  <c r="H8" i="13"/>
  <c r="Z8" i="13" s="1"/>
  <c r="E8" i="13"/>
  <c r="AI7" i="13"/>
  <c r="AG7" i="13"/>
  <c r="AF7" i="13"/>
  <c r="U7" i="13"/>
  <c r="T7" i="13"/>
  <c r="S7" i="13"/>
  <c r="R7" i="13"/>
  <c r="H7" i="13"/>
  <c r="Z7" i="13" s="1"/>
  <c r="E7" i="13"/>
  <c r="AI6" i="13"/>
  <c r="AG6" i="13"/>
  <c r="AF6" i="13"/>
  <c r="U6" i="13"/>
  <c r="T6" i="13"/>
  <c r="S6" i="13"/>
  <c r="R6" i="13"/>
  <c r="H6" i="13"/>
  <c r="Z6" i="13" s="1"/>
  <c r="E6" i="13"/>
  <c r="AI5" i="13"/>
  <c r="AG5" i="13"/>
  <c r="AF5" i="13"/>
  <c r="U5" i="13"/>
  <c r="T5" i="13"/>
  <c r="S5" i="13"/>
  <c r="R5" i="13"/>
  <c r="H5" i="13"/>
  <c r="E5" i="13"/>
  <c r="D5" i="13"/>
  <c r="AC65" i="13"/>
  <c r="AD35" i="13"/>
  <c r="AD71" i="13"/>
  <c r="AC11" i="13"/>
  <c r="AD21" i="13"/>
  <c r="AD53" i="13"/>
  <c r="AD75" i="13"/>
  <c r="AD76" i="13"/>
  <c r="AC63" i="13"/>
  <c r="AD50" i="13"/>
  <c r="AD46" i="13"/>
  <c r="AC44" i="13"/>
  <c r="AC40" i="13"/>
  <c r="AD38" i="13"/>
  <c r="AC36" i="13"/>
  <c r="AC34" i="13"/>
  <c r="AC28" i="13"/>
  <c r="AD26" i="13"/>
  <c r="AD24" i="13"/>
  <c r="AD16" i="13"/>
  <c r="Y5" i="13"/>
  <c r="V5" i="13"/>
  <c r="AC55" i="13"/>
  <c r="AD31" i="13"/>
  <c r="AD63" i="13"/>
  <c r="AC68" i="13"/>
  <c r="AC26" i="13"/>
  <c r="W5" i="13"/>
  <c r="AD13" i="13"/>
  <c r="AC39" i="13"/>
  <c r="AC47" i="13"/>
  <c r="AD19" i="13"/>
  <c r="AC7" i="13"/>
  <c r="AC13" i="13"/>
  <c r="AD23" i="13"/>
  <c r="AD29" i="13"/>
  <c r="AC35" i="13"/>
  <c r="AC76" i="13"/>
  <c r="AD74" i="13"/>
  <c r="AD72" i="13"/>
  <c r="AD58" i="13"/>
  <c r="AC56" i="13"/>
  <c r="AD54" i="13"/>
  <c r="AC50" i="13"/>
  <c r="AC46" i="13"/>
  <c r="AC42" i="13"/>
  <c r="AC16" i="13"/>
  <c r="AC41" i="13"/>
  <c r="AC21" i="13"/>
  <c r="AD41" i="13"/>
  <c r="X5" i="13"/>
  <c r="AD55" i="13"/>
  <c r="AD28" i="13"/>
  <c r="AC19" i="13"/>
  <c r="AD39" i="13"/>
  <c r="AC53" i="13"/>
  <c r="AC61" i="13"/>
  <c r="AC29" i="13"/>
  <c r="AC17" i="13"/>
  <c r="AC25" i="13"/>
  <c r="AC31" i="13"/>
  <c r="AD37" i="13"/>
  <c r="AC71" i="13"/>
  <c r="AC72" i="13"/>
  <c r="AD68" i="13"/>
  <c r="AD66" i="13"/>
  <c r="AC64" i="13"/>
  <c r="AC60" i="13"/>
  <c r="AC58" i="13"/>
  <c r="AC54" i="13"/>
  <c r="AC37" i="13"/>
  <c r="AD17" i="13"/>
  <c r="AD7" i="13"/>
  <c r="AC23" i="13"/>
  <c r="AD61" i="13"/>
  <c r="AD65" i="13"/>
  <c r="AD25" i="13"/>
  <c r="AC75" i="13"/>
  <c r="AC66" i="13"/>
  <c r="AC38" i="13"/>
  <c r="AC24" i="13"/>
  <c r="AD67" i="13"/>
  <c r="Z67" i="13"/>
  <c r="Z33" i="13"/>
  <c r="AC33" i="13"/>
  <c r="AD27" i="13"/>
  <c r="AC78" i="13"/>
  <c r="AD77" i="13"/>
  <c r="Z74" i="13"/>
  <c r="AD70" i="13"/>
  <c r="AC69" i="13"/>
  <c r="AC62" i="13"/>
  <c r="AD59" i="13"/>
  <c r="AD57" i="13"/>
  <c r="AD51" i="13"/>
  <c r="AC49" i="13"/>
  <c r="AC48" i="13"/>
  <c r="AD45" i="13"/>
  <c r="AC32" i="13"/>
  <c r="AD43" i="13"/>
  <c r="AC30" i="13"/>
  <c r="AD22" i="13"/>
  <c r="AD20" i="13"/>
  <c r="AD18" i="13"/>
  <c r="AD15" i="13"/>
  <c r="AD14" i="13"/>
  <c r="AC12" i="13"/>
  <c r="AD10" i="13"/>
  <c r="AC9" i="13"/>
  <c r="AC8" i="13"/>
  <c r="AC6" i="13"/>
  <c r="AD6" i="13"/>
  <c r="Z69" i="13"/>
  <c r="AC67" i="13"/>
  <c r="Z36" i="13"/>
  <c r="AD33" i="13"/>
  <c r="AC27" i="13"/>
  <c r="AD78" i="13"/>
  <c r="AC77" i="13"/>
  <c r="AC74" i="13"/>
  <c r="AC70" i="13"/>
  <c r="AD69" i="13"/>
  <c r="AD62" i="13"/>
  <c r="AC59" i="13"/>
  <c r="AC57" i="13"/>
  <c r="AC52" i="13"/>
  <c r="AC51" i="13"/>
  <c r="AD49" i="13"/>
  <c r="AC45" i="13"/>
  <c r="AD32" i="13"/>
  <c r="AC43" i="13"/>
  <c r="AD30" i="13"/>
  <c r="AC22" i="13"/>
  <c r="AC20" i="13"/>
  <c r="AC18" i="13"/>
  <c r="AC15" i="13"/>
  <c r="AC14" i="13"/>
  <c r="AD12" i="13"/>
  <c r="AC10" i="13"/>
  <c r="AD9" i="13"/>
  <c r="AD8" i="13"/>
  <c r="AC79" i="13"/>
  <c r="AD79" i="13"/>
  <c r="AD47" i="13"/>
  <c r="AD42" i="13"/>
  <c r="AD73" i="13"/>
  <c r="AD34" i="13"/>
  <c r="E3" i="15" l="1"/>
  <c r="Z5" i="13"/>
  <c r="AB5" i="13" s="1"/>
  <c r="AB8" i="13"/>
  <c r="AB10" i="13"/>
  <c r="AB12" i="13"/>
  <c r="AB16" i="13"/>
  <c r="AB18" i="13"/>
  <c r="AB28" i="13"/>
  <c r="AB50" i="13"/>
  <c r="AB56" i="13"/>
  <c r="AB62" i="13"/>
  <c r="AB70" i="13"/>
  <c r="AB71" i="13"/>
  <c r="AB69" i="13"/>
  <c r="AB31" i="13"/>
  <c r="AB25" i="13"/>
  <c r="AB7" i="13"/>
  <c r="AB6" i="13"/>
  <c r="AB9" i="13"/>
  <c r="G76" i="13"/>
  <c r="Q76" i="13" s="1"/>
  <c r="G47" i="13"/>
  <c r="Q47" i="13" s="1"/>
  <c r="G75" i="13"/>
  <c r="Q75" i="13" s="1"/>
  <c r="G31" i="13"/>
  <c r="Q31" i="13" s="1"/>
  <c r="G51" i="13"/>
  <c r="Q51" i="13" s="1"/>
  <c r="G35" i="13"/>
  <c r="Q35" i="13" s="1"/>
  <c r="G33" i="13"/>
  <c r="G45" i="13"/>
  <c r="G39" i="13"/>
  <c r="Q39" i="13" s="1"/>
  <c r="G61" i="13"/>
  <c r="G6" i="13"/>
  <c r="Q6" i="13" s="1"/>
  <c r="G15" i="13"/>
  <c r="G19" i="13"/>
  <c r="Q19" i="13" s="1"/>
  <c r="G55" i="13"/>
  <c r="Q55" i="13" s="1"/>
  <c r="G65" i="13"/>
  <c r="Q65" i="13" s="1"/>
  <c r="G43" i="13"/>
  <c r="G49" i="13"/>
  <c r="Q49" i="13" s="1"/>
  <c r="G59" i="13"/>
  <c r="Q59" i="13" s="1"/>
  <c r="G78" i="13"/>
  <c r="Q78" i="13" s="1"/>
  <c r="G14" i="13"/>
  <c r="Q14" i="13" s="1"/>
  <c r="G23" i="13"/>
  <c r="Q23" i="13" s="1"/>
  <c r="G38" i="13"/>
  <c r="G40" i="13"/>
  <c r="Q40" i="13" s="1"/>
  <c r="G56" i="13"/>
  <c r="G68" i="13"/>
  <c r="Q68" i="13" s="1"/>
  <c r="G71" i="13"/>
  <c r="Q71" i="13" s="1"/>
  <c r="G74" i="13"/>
  <c r="Q74" i="13" s="1"/>
  <c r="G5" i="13"/>
  <c r="G9" i="13"/>
  <c r="Q9" i="13" s="1"/>
  <c r="G41" i="13"/>
  <c r="Q41" i="13" s="1"/>
  <c r="G57" i="13"/>
  <c r="Q57" i="13" s="1"/>
  <c r="G13" i="13"/>
  <c r="G18" i="13"/>
  <c r="Q18" i="13" s="1"/>
  <c r="G34" i="13"/>
  <c r="Q34" i="13" s="1"/>
  <c r="G50" i="13"/>
  <c r="Q50" i="13" s="1"/>
  <c r="G52" i="13"/>
  <c r="G20" i="13"/>
  <c r="Q20" i="13" s="1"/>
  <c r="G36" i="13"/>
  <c r="G12" i="13"/>
  <c r="Q12" i="13" s="1"/>
  <c r="G37" i="13"/>
  <c r="Q37" i="13" s="1"/>
  <c r="G53" i="13"/>
  <c r="Q53" i="13" s="1"/>
  <c r="G64" i="13"/>
  <c r="Q64" i="13" s="1"/>
  <c r="G67" i="13"/>
  <c r="Q67" i="13" s="1"/>
  <c r="G69" i="13"/>
  <c r="G7" i="13"/>
  <c r="Q7" i="13" s="1"/>
  <c r="G8" i="13"/>
  <c r="G16" i="13"/>
  <c r="Q16" i="13" s="1"/>
  <c r="G17" i="13"/>
  <c r="G22" i="13"/>
  <c r="Q22" i="13" s="1"/>
  <c r="G28" i="13"/>
  <c r="Q28" i="13" s="1"/>
  <c r="G29" i="13"/>
  <c r="Q29" i="13" s="1"/>
  <c r="G46" i="13"/>
  <c r="Q46" i="13" s="1"/>
  <c r="G48" i="13"/>
  <c r="Q48" i="13" s="1"/>
  <c r="G79" i="13"/>
  <c r="Q79" i="13" s="1"/>
  <c r="G26" i="13"/>
  <c r="Q26" i="13" s="1"/>
  <c r="G32" i="13"/>
  <c r="G73" i="13"/>
  <c r="Q73" i="13" s="1"/>
  <c r="G27" i="13"/>
  <c r="Q27" i="13" s="1"/>
  <c r="G21" i="13"/>
  <c r="Q21" i="13" s="1"/>
  <c r="G25" i="13"/>
  <c r="Q25" i="13" s="1"/>
  <c r="G42" i="13"/>
  <c r="G44" i="13"/>
  <c r="G60" i="13"/>
  <c r="Q60" i="13" s="1"/>
  <c r="G63" i="13"/>
  <c r="G72" i="13"/>
  <c r="Q72" i="13" s="1"/>
  <c r="G77" i="13"/>
  <c r="Q77" i="13" s="1"/>
  <c r="G11" i="13"/>
  <c r="Q11" i="13" s="1"/>
  <c r="G10" i="13"/>
  <c r="Q10" i="13" s="1"/>
  <c r="G24" i="13"/>
  <c r="Q24" i="13" s="1"/>
  <c r="G30" i="13"/>
  <c r="Q30" i="13" s="1"/>
  <c r="G62" i="13"/>
  <c r="Q62" i="13" s="1"/>
  <c r="G66" i="13"/>
  <c r="Q66" i="13" s="1"/>
  <c r="G54" i="13"/>
  <c r="Q54" i="13" s="1"/>
  <c r="G58" i="13"/>
  <c r="Q58" i="13" s="1"/>
  <c r="G70" i="13"/>
  <c r="Q70" i="13" s="1"/>
  <c r="AA75" i="13"/>
  <c r="AA58" i="13"/>
  <c r="AA10" i="13"/>
  <c r="AA9" i="13"/>
  <c r="AA71" i="13"/>
  <c r="AA28" i="13"/>
  <c r="AA73" i="13"/>
  <c r="AA12" i="13"/>
  <c r="AA44" i="13"/>
  <c r="AA50" i="13"/>
  <c r="AA26" i="13"/>
  <c r="AA62" i="13"/>
  <c r="AA13" i="13"/>
  <c r="Q13" i="13"/>
  <c r="Q52" i="13"/>
  <c r="Q69" i="13"/>
  <c r="Q17" i="13"/>
  <c r="Q32" i="13"/>
  <c r="Q63" i="13"/>
  <c r="AA79" i="13"/>
  <c r="AA70" i="13"/>
  <c r="AA14" i="13"/>
  <c r="AA23" i="13"/>
  <c r="AA22" i="13"/>
  <c r="AA21" i="13"/>
  <c r="AA16" i="13"/>
  <c r="AA6" i="13"/>
  <c r="AA48" i="13"/>
  <c r="Q15" i="13"/>
  <c r="Q5" i="13"/>
  <c r="AD64" i="13"/>
  <c r="AD60" i="13"/>
  <c r="AC5" i="13"/>
  <c r="AA29" i="13"/>
  <c r="AA60" i="13"/>
  <c r="AA18" i="13"/>
  <c r="AA25" i="13"/>
  <c r="AA42" i="13"/>
  <c r="AA31" i="13"/>
  <c r="AA24" i="13"/>
  <c r="AA46" i="13"/>
  <c r="AA11" i="13"/>
  <c r="AA34" i="13"/>
  <c r="AA66" i="13"/>
  <c r="Q38" i="13"/>
  <c r="AD36" i="13"/>
  <c r="AD5" i="13"/>
  <c r="AA20" i="13"/>
  <c r="AA27" i="13"/>
  <c r="AA54" i="13"/>
  <c r="AA52" i="13"/>
  <c r="AA38" i="13"/>
  <c r="AA7" i="13"/>
  <c r="AA68" i="13"/>
  <c r="AD11" i="13"/>
  <c r="Q8" i="13"/>
  <c r="Q44" i="13"/>
  <c r="AD40" i="13"/>
  <c r="AA5" i="13"/>
  <c r="AA69" i="13"/>
  <c r="AA61" i="13"/>
  <c r="AA56" i="13"/>
  <c r="AA64" i="13"/>
  <c r="AA40" i="13"/>
  <c r="AA8" i="13"/>
  <c r="AA78" i="13"/>
  <c r="AA76" i="13"/>
  <c r="Q45" i="13"/>
  <c r="Q43" i="13"/>
  <c r="Q56" i="13"/>
  <c r="AD44" i="13"/>
  <c r="AA36" i="13"/>
  <c r="AC73" i="13"/>
  <c r="Q36" i="13"/>
  <c r="AD52" i="13"/>
  <c r="AD56" i="13"/>
  <c r="Q42" i="13"/>
  <c r="AD48" i="13"/>
  <c r="AB40" i="13" l="1"/>
  <c r="AB64" i="13"/>
  <c r="AB27" i="13"/>
  <c r="Z34" i="13"/>
  <c r="AB34" i="13" s="1"/>
  <c r="Z48" i="13"/>
  <c r="Z20" i="13"/>
  <c r="AB20" i="13" s="1"/>
  <c r="AB44" i="13"/>
  <c r="AB42" i="13"/>
  <c r="AB14" i="13"/>
  <c r="AB68" i="13"/>
  <c r="AB60" i="13"/>
  <c r="AB78" i="13"/>
  <c r="AB13" i="13"/>
  <c r="AB24" i="13"/>
  <c r="AB75" i="13"/>
  <c r="AB76" i="13"/>
  <c r="AB46" i="13"/>
  <c r="AB59" i="13"/>
  <c r="AB51" i="13"/>
  <c r="AB43" i="13"/>
  <c r="AB72" i="13"/>
  <c r="AB77" i="13"/>
  <c r="AB63" i="13"/>
  <c r="AB49" i="13"/>
  <c r="AB30" i="13"/>
  <c r="AB32" i="13"/>
  <c r="AB74" i="13"/>
  <c r="AB79" i="13"/>
  <c r="AB66" i="13"/>
  <c r="AB36" i="13"/>
  <c r="AB26" i="13"/>
  <c r="AB38" i="13"/>
  <c r="AB23" i="13"/>
  <c r="AB73" i="13"/>
  <c r="AB52" i="13"/>
  <c r="AB54" i="13"/>
  <c r="AB21" i="13"/>
  <c r="AB61" i="13"/>
  <c r="AB58" i="13"/>
  <c r="AB22" i="13"/>
  <c r="AB29" i="13"/>
  <c r="AB11" i="13"/>
  <c r="Q33" i="13"/>
  <c r="AE58" i="13"/>
  <c r="M64" i="11" s="1"/>
  <c r="AE5" i="13"/>
  <c r="M11" i="11" s="1"/>
  <c r="AE39" i="13"/>
  <c r="M45" i="11" s="1"/>
  <c r="AE46" i="13"/>
  <c r="M52" i="11" s="1"/>
  <c r="AE29" i="13"/>
  <c r="M35" i="11" s="1"/>
  <c r="AE16" i="13"/>
  <c r="M22" i="11" s="1"/>
  <c r="AA35" i="13"/>
  <c r="AA43" i="13"/>
  <c r="AA41" i="13"/>
  <c r="AA55" i="13"/>
  <c r="AA37" i="13"/>
  <c r="AA72" i="13"/>
  <c r="Q61" i="13"/>
  <c r="AE7" i="13"/>
  <c r="M13" i="11" s="1"/>
  <c r="AE65" i="13"/>
  <c r="M71" i="11" s="1"/>
  <c r="AE24" i="13"/>
  <c r="M30" i="11" s="1"/>
  <c r="AE63" i="13"/>
  <c r="M69" i="11" s="1"/>
  <c r="AE17" i="13"/>
  <c r="M23" i="11" s="1"/>
  <c r="AA45" i="13"/>
  <c r="AA59" i="13"/>
  <c r="AA51" i="13"/>
  <c r="AE55" i="13"/>
  <c r="M61" i="11" s="1"/>
  <c r="AE64" i="13"/>
  <c r="M70" i="11" s="1"/>
  <c r="AE68" i="13"/>
  <c r="M74" i="11" s="1"/>
  <c r="AE53" i="13"/>
  <c r="M59" i="11" s="1"/>
  <c r="AE23" i="13"/>
  <c r="M29" i="11" s="1"/>
  <c r="AA33" i="13"/>
  <c r="AA15" i="13"/>
  <c r="AE61" i="13"/>
  <c r="M67" i="11" s="1"/>
  <c r="AE71" i="13"/>
  <c r="M77" i="11" s="1"/>
  <c r="AE54" i="13"/>
  <c r="M60" i="11" s="1"/>
  <c r="AE72" i="13"/>
  <c r="M78" i="11" s="1"/>
  <c r="AE13" i="13"/>
  <c r="M19" i="11" s="1"/>
  <c r="AE76" i="13"/>
  <c r="M82" i="11" s="1"/>
  <c r="AE11" i="13"/>
  <c r="M17" i="11" s="1"/>
  <c r="AE50" i="13"/>
  <c r="M56" i="11" s="1"/>
  <c r="AE75" i="13"/>
  <c r="M81" i="11" s="1"/>
  <c r="AE25" i="13"/>
  <c r="M31" i="11" s="1"/>
  <c r="AE26" i="13"/>
  <c r="M32" i="11" s="1"/>
  <c r="AE38" i="13"/>
  <c r="M44" i="11" s="1"/>
  <c r="AA49" i="13"/>
  <c r="AA63" i="13"/>
  <c r="AA39" i="13"/>
  <c r="AA19" i="13"/>
  <c r="AA77" i="13"/>
  <c r="AA32" i="13"/>
  <c r="AA67" i="13"/>
  <c r="AE66" i="13"/>
  <c r="M72" i="11" s="1"/>
  <c r="AE21" i="13"/>
  <c r="M27" i="11" s="1"/>
  <c r="AE31" i="13"/>
  <c r="M37" i="11" s="1"/>
  <c r="AE41" i="13"/>
  <c r="M47" i="11" s="1"/>
  <c r="AE19" i="13"/>
  <c r="M25" i="11" s="1"/>
  <c r="AE35" i="13"/>
  <c r="M41" i="11" s="1"/>
  <c r="AA74" i="13"/>
  <c r="AA65" i="13"/>
  <c r="AA17" i="13"/>
  <c r="AE37" i="13"/>
  <c r="M43" i="11" s="1"/>
  <c r="AE44" i="13"/>
  <c r="M50" i="11" s="1"/>
  <c r="AE28" i="13"/>
  <c r="M34" i="11" s="1"/>
  <c r="AE60" i="13"/>
  <c r="M66" i="11" s="1"/>
  <c r="AE40" i="13"/>
  <c r="M46" i="11" s="1"/>
  <c r="AA30" i="13"/>
  <c r="AA57" i="13"/>
  <c r="AA53" i="13"/>
  <c r="AE36" i="13"/>
  <c r="AE27" i="13"/>
  <c r="AE77" i="13"/>
  <c r="AE69" i="13"/>
  <c r="AE59" i="13"/>
  <c r="AE52" i="13"/>
  <c r="AE49" i="13"/>
  <c r="AE45" i="13"/>
  <c r="AE43" i="13"/>
  <c r="AE22" i="13"/>
  <c r="AE18" i="13"/>
  <c r="AE14" i="13"/>
  <c r="AE10" i="13"/>
  <c r="AE8" i="13"/>
  <c r="AE67" i="13"/>
  <c r="AE33" i="13"/>
  <c r="AE78" i="13"/>
  <c r="AE74" i="13"/>
  <c r="AE70" i="13"/>
  <c r="AE62" i="13"/>
  <c r="AE57" i="13"/>
  <c r="AE51" i="13"/>
  <c r="AE32" i="13"/>
  <c r="AE30" i="13"/>
  <c r="AE20" i="13"/>
  <c r="AE15" i="13"/>
  <c r="AE12" i="13"/>
  <c r="AE9" i="13"/>
  <c r="AE6" i="13"/>
  <c r="AE79" i="13"/>
  <c r="AE56" i="13"/>
  <c r="AE42" i="13"/>
  <c r="AE73" i="13"/>
  <c r="AE48" i="13"/>
  <c r="AA47" i="13"/>
  <c r="AE34" i="13"/>
  <c r="AE47" i="13"/>
  <c r="M62" i="11" l="1"/>
  <c r="M48" i="11"/>
  <c r="M53" i="11"/>
  <c r="M85" i="11"/>
  <c r="M73" i="11"/>
  <c r="M42" i="11"/>
  <c r="M39" i="11"/>
  <c r="M33" i="11"/>
  <c r="M84" i="11"/>
  <c r="M83" i="11"/>
  <c r="M80" i="11"/>
  <c r="M79" i="11"/>
  <c r="M76" i="11"/>
  <c r="M75" i="11"/>
  <c r="M68" i="11"/>
  <c r="M65" i="11"/>
  <c r="M63" i="11"/>
  <c r="M58" i="11"/>
  <c r="M57" i="11"/>
  <c r="M55" i="11"/>
  <c r="M54" i="11"/>
  <c r="M51" i="11"/>
  <c r="M38" i="11"/>
  <c r="M49" i="11"/>
  <c r="M36" i="11"/>
  <c r="M28" i="11"/>
  <c r="M26" i="11"/>
  <c r="M24" i="11"/>
  <c r="M21" i="11"/>
  <c r="M20" i="11"/>
  <c r="M18" i="11"/>
  <c r="M16" i="11"/>
  <c r="M15" i="11"/>
  <c r="M14" i="11"/>
  <c r="M12" i="11"/>
  <c r="Z47" i="13"/>
  <c r="AB47" i="13" s="1"/>
  <c r="AB15" i="13"/>
  <c r="AB33" i="13"/>
  <c r="Z45" i="13"/>
  <c r="AB45" i="13" s="1"/>
  <c r="Z41" i="13"/>
  <c r="AB41" i="13" s="1"/>
  <c r="AB67" i="13"/>
  <c r="AB17" i="13"/>
  <c r="AB37" i="13"/>
  <c r="AB53" i="13"/>
  <c r="AB55" i="13"/>
  <c r="AB65" i="13"/>
  <c r="AB19" i="13"/>
  <c r="AB57" i="13"/>
  <c r="AB39" i="13"/>
  <c r="AB35" i="13"/>
  <c r="G31" i="12"/>
  <c r="F33" i="12" s="1"/>
  <c r="F35" i="12" s="1"/>
  <c r="F31" i="12" l="1"/>
  <c r="J31" i="12" s="1"/>
  <c r="I33" i="12" s="1"/>
  <c r="I35" i="12" s="1"/>
</calcChain>
</file>

<file path=xl/comments1.xml><?xml version="1.0" encoding="utf-8"?>
<comments xmlns="http://schemas.openxmlformats.org/spreadsheetml/2006/main">
  <authors>
    <author>DELL</author>
    <author>SUBDIRECTOR TECNICO</author>
  </authors>
  <commentList>
    <comment ref="M11" authorId="0" shapeId="0">
      <text>
        <r>
          <rPr>
            <b/>
            <sz val="10"/>
            <color indexed="81"/>
            <rFont val="Tahoma"/>
            <family val="2"/>
          </rPr>
          <t xml:space="preserve">EL CUMPLIMIENTO SE CALCULA A PARTIR DE LA PROGRAMACIÓN DEL PRODUCTO.
</t>
        </r>
      </text>
    </comment>
    <comment ref="F31" authorId="1" shapeId="0">
      <text>
        <r>
          <rPr>
            <b/>
            <sz val="9"/>
            <color indexed="81"/>
            <rFont val="Tahoma"/>
            <family val="2"/>
          </rPr>
          <t>SUBDIRECTOR TECNICO:</t>
        </r>
        <r>
          <rPr>
            <sz val="9"/>
            <color indexed="81"/>
            <rFont val="Tahoma"/>
            <family val="2"/>
          </rPr>
          <t xml:space="preserve">
mover la parte de seguridad digital y definir
 indicadores en planeación (política)</t>
        </r>
      </text>
    </comment>
    <comment ref="I54" authorId="0" shapeId="0">
      <text>
        <r>
          <rPr>
            <b/>
            <sz val="9"/>
            <color indexed="81"/>
            <rFont val="Tahoma"/>
            <family val="2"/>
          </rPr>
          <t xml:space="preserve">Se ajusta logro del III y IV trimestre dado que se encuentran actualizada en redes sociales y página web </t>
        </r>
      </text>
    </comment>
    <comment ref="J76" authorId="0" shapeId="0">
      <text>
        <r>
          <rPr>
            <b/>
            <sz val="9"/>
            <color indexed="81"/>
            <rFont val="Tahoma"/>
            <family val="2"/>
          </rPr>
          <t>Se ajustó logro ya que no se tenía avance a la fecha.</t>
        </r>
      </text>
    </comment>
    <comment ref="J80" authorId="0" shapeId="0">
      <text>
        <r>
          <rPr>
            <b/>
            <sz val="9"/>
            <color indexed="81"/>
            <rFont val="Tahoma"/>
            <family val="2"/>
          </rPr>
          <t xml:space="preserve">Se realizó ajuste de logro. </t>
        </r>
      </text>
    </comment>
  </commentList>
</comments>
</file>

<file path=xl/sharedStrings.xml><?xml version="1.0" encoding="utf-8"?>
<sst xmlns="http://schemas.openxmlformats.org/spreadsheetml/2006/main" count="978" uniqueCount="502">
  <si>
    <t>x</t>
  </si>
  <si>
    <t>PLAN DE ACCIÓN MODELO INTEGRADO DE PLANEACIÓN Y GESTIÓN MIPG
 INSTITUTO DE LA JUVENTUD EL DEPORTE Y LA RECREACIÓN DE BUCARAMANGA - INDERBU</t>
  </si>
  <si>
    <t>Código: F-MC-1000-238,37-064</t>
  </si>
  <si>
    <t>Versión: 2.0</t>
  </si>
  <si>
    <t>Fecha aprobación: Agosto-12-2021</t>
  </si>
  <si>
    <t>Página: 1 de 1</t>
  </si>
  <si>
    <t xml:space="preserve">Fecha Aprobación / Actualización Plan: </t>
  </si>
  <si>
    <t xml:space="preserve">DIMENSIÓN </t>
  </si>
  <si>
    <t>POLÍTICAS</t>
  </si>
  <si>
    <t>RESULTADO FURAG VIGENCIA ANTERIOR</t>
  </si>
  <si>
    <t>RECOMENDACIÓN DAFP</t>
  </si>
  <si>
    <t>ACTIVIDAD DE TRABAJO</t>
  </si>
  <si>
    <t>PRODUCTO / ENTREGABLE</t>
  </si>
  <si>
    <t>META</t>
  </si>
  <si>
    <t>LOGRO</t>
  </si>
  <si>
    <t>CUMPLIMIENTO ACUMULADO</t>
  </si>
  <si>
    <t>OBSERVACIONES</t>
  </si>
  <si>
    <t>RECURSOS</t>
  </si>
  <si>
    <t>RESPONSABLE</t>
  </si>
  <si>
    <t>CRONOGRAMA DE TRABAJO</t>
  </si>
  <si>
    <t>AÑO 2022</t>
  </si>
  <si>
    <t>AÑO 2021</t>
  </si>
  <si>
    <t>III Trim</t>
  </si>
  <si>
    <t>IV Trim</t>
  </si>
  <si>
    <t>I Trim</t>
  </si>
  <si>
    <t>II Trim</t>
  </si>
  <si>
    <t xml:space="preserve">1. TALENTO HUMANO </t>
  </si>
  <si>
    <t>Gestión estratégica de talento humano</t>
  </si>
  <si>
    <t>TH-R1,FOSP-R1</t>
  </si>
  <si>
    <t>Realizar Matriz de identificación de Cargos</t>
  </si>
  <si>
    <t>Matriz de identificación de cargos</t>
  </si>
  <si>
    <t>Se realizó la matriz de cargos de la entidad teniendo en cuenta el manual de funciones.</t>
  </si>
  <si>
    <t>Recursos Humanos</t>
  </si>
  <si>
    <t>Subdirección Administrativa y Financiera - Apoyo Talento Humano</t>
  </si>
  <si>
    <t>Talento Humano</t>
  </si>
  <si>
    <t>TH-R9, SC-R3, PC -R2,TAIP-R52, GDOC -R47,CI-R-020,CI-R-023,CI-R-029,CI-R-085, CI-R-086, CI-R-087, SD-R14</t>
  </si>
  <si>
    <t xml:space="preserve">Elaborar el Plan de Capacitación vigencia 2022 </t>
  </si>
  <si>
    <t>Plan de Capacitación vigencia 2022</t>
  </si>
  <si>
    <t>SAYF - TALENTO HUMANO -PRENSA</t>
  </si>
  <si>
    <t>TH-R8,SC-R2,PC -R1</t>
  </si>
  <si>
    <t xml:space="preserve">Capacitar a los servidores públicos y contratistas correspondiente al tema Participación Ciudadana - Realizar piezas gráficas y dinámicas enseñando los mecanismos de participación ciudadana. </t>
  </si>
  <si>
    <t>Capacitaciones en Participación Ciudadana realizadas</t>
  </si>
  <si>
    <t>Se realizó tres campañas de sensibilización y se compartió video de participación ciudadana a toda la planta de personal.</t>
  </si>
  <si>
    <t>SAYF - TALENTO HUMANO- PRENSA</t>
  </si>
  <si>
    <t>TH-R2,TH-R17,FOSP-R5</t>
  </si>
  <si>
    <t>Actualizar Manual de Funciones de la Entidad acorde a los lineamientos y normativa vigente</t>
  </si>
  <si>
    <t>Manual de Funciones y Competencias actualizado</t>
  </si>
  <si>
    <t>TH-R14</t>
  </si>
  <si>
    <t>Elaborar el Plan de Retiro Laboral</t>
  </si>
  <si>
    <t xml:space="preserve">Plan de trabajo de retiro laboral </t>
  </si>
  <si>
    <t>SAYF - TALENTO HUMANO</t>
  </si>
  <si>
    <t>TH-R5</t>
  </si>
  <si>
    <t xml:space="preserve">Elaborar un programa de desvinculación asistida donde se pueda sensibilizar y capacitar el personal desvinculado o que esté próximo al retiro del servicio para que afronten el desempleo con actitud positiva y desarrollen estrategias efectivas en busca de un nuevo cargo u ocupación. </t>
  </si>
  <si>
    <t>Programa de desvinculación asistida elaborado</t>
  </si>
  <si>
    <t>TH-R7</t>
  </si>
  <si>
    <t>Actualizar el Procedimiento de Selección del Personal con sus formatos y pruebas correspondientes</t>
  </si>
  <si>
    <t>Procedimiento Selección del Personal con sus formatos y pruebas correspondientes, actualizado y aprobado</t>
  </si>
  <si>
    <t>Se realizó el procedimiento de selección de personal, desde el inicio hasta el nombramiento.</t>
  </si>
  <si>
    <t>TH-R12, TH-13</t>
  </si>
  <si>
    <t>Elaborar encuestas, tabularlas y realizar las estadísticas con cada una de las razones de retiro.</t>
  </si>
  <si>
    <t>Informe de estadísticas clasificando cada una de los tipos de retiro y su respectivo análisis</t>
  </si>
  <si>
    <t>TH-R15, GC - R9</t>
  </si>
  <si>
    <t>Construir un repositorio, donde se pueda almacenar la información (archivo documental) de cada una de los procesos de la Entidad</t>
  </si>
  <si>
    <t>Repositorio para la reserva de la información.</t>
  </si>
  <si>
    <t>Ya se está manejando la NAS de la entidad.</t>
  </si>
  <si>
    <t>SAYF - TALENTO HUMANO - SISTEMAS</t>
  </si>
  <si>
    <t>TH-R18</t>
  </si>
  <si>
    <t>Elaborar el proyecto para programa de salas amigas de familia lactante.</t>
  </si>
  <si>
    <t>Proyecto de salas amigas de la familia lactante.</t>
  </si>
  <si>
    <t>TH-R19</t>
  </si>
  <si>
    <t>Elaborar programa para incentivar el uso de la bicicleta en cumplimiento Ley 18111 de 2016</t>
  </si>
  <si>
    <t>Programa de uso de la bicicleta.</t>
  </si>
  <si>
    <t>TH-R21</t>
  </si>
  <si>
    <t>Realizar análisis de condiciones de los puestos de trabajo</t>
  </si>
  <si>
    <t>Diagnóstico de condiciones de cada uno de los puestos de trabajo.</t>
  </si>
  <si>
    <t>Se realizó con apoyo de la ARL, el análisis de puestos de trabajo de la entidad.</t>
  </si>
  <si>
    <t>TH-R26</t>
  </si>
  <si>
    <t>Desarrollar Plan Institucional de Incentivos 2021</t>
  </si>
  <si>
    <t>Plan Institucional de Incentivos 2021 ejecutado</t>
  </si>
  <si>
    <t>En el año 2021, se desarrollaron el 95% de las actividades planeadas en el plan institucional de incentivos.</t>
  </si>
  <si>
    <t>Formular Plan Institucional de Incentivos 2022</t>
  </si>
  <si>
    <t>Plan Institucional de Incentivos 2022 formulado</t>
  </si>
  <si>
    <t>Integridad</t>
  </si>
  <si>
    <t>I -R1</t>
  </si>
  <si>
    <t>Realizar jornadas de socialización y sensibilización a los servidores públicos correspondiente al código de integridad y su respectiva evaluación de aprendizaje</t>
  </si>
  <si>
    <t>Jornada de socialización y sensibilización del Código de integridad</t>
  </si>
  <si>
    <t>Se realizó socialización a la planta de personal del Código de Integridad.</t>
  </si>
  <si>
    <t>I -R2</t>
  </si>
  <si>
    <t>Realizar informe de los resultados de las actividades de la política de integridad y presentarlo ante el comité de Control Interno para su análisis y acciones de mejora</t>
  </si>
  <si>
    <t>Informe de resultados de las actividades de la política de integridad presentado al Comité de Control Interno y acta de comité con las acciones de mejora .</t>
  </si>
  <si>
    <t>SAYF - TALENTO HUMANO - COMITÉ CONTROL INTERNO</t>
  </si>
  <si>
    <t>I -R3, I -R4,CI-R16, TAIP-R3</t>
  </si>
  <si>
    <t>Realizar evaluación del riesgo sobre fraude y corrupción proveniente de quejas y denuncias por parte de Control Interno y presentarlo ante la Alta Dirección</t>
  </si>
  <si>
    <t>Informe de auditoría identificación Riesgo de Fraude y Corrupción provenientes de quejas y denuncias.</t>
  </si>
  <si>
    <t>CONTROL INTERNO Y LIDER PROCESO ATENCION AL CIUDADANO</t>
  </si>
  <si>
    <t>I -R22</t>
  </si>
  <si>
    <t>Establecer un procedimiento para la gestión de conflicto de intereses</t>
  </si>
  <si>
    <t>Procedimiento para la gestión de conflicto de intereses socializado</t>
  </si>
  <si>
    <t>2. DIRECCIONAMIENTO ESTRATÉGICO Y PLANEACIÓN</t>
  </si>
  <si>
    <t>Planeación Institucional</t>
  </si>
  <si>
    <t>PI-R1,CI-R-014,CI-R-045,CI-R-046,CI-R-049,CI-R-036 CI-R-037,CI-R-038 CI-R-039,CI-R-040 CI-R-041,CI-R-042, CI-R-058, CI-R-062, CI-R-063, CI-R-064,CI-R-066 CI-R-067,CI-R-068 CI-R-069,CI-R-071 CI-R-072,CI-R-073 ,CI-R-074,CI-R-075 CI-R-096,CI-R-097 CI-R-098 ,CI-R-099 CI-R-100,CI-R-101 CI-R-102,CI-R-103 CI-R-104,CI-R-105, CI-R-106, SEDI-R8,SD-R2, SD-R6</t>
  </si>
  <si>
    <t xml:space="preserve">Actualizar la política de Administración de Riesgos de acuerdo con los lineamientos de la Guía 2020 del DAFP </t>
  </si>
  <si>
    <t>Política de Administración de Riesgos actualizada</t>
  </si>
  <si>
    <t>Talento Humano, Recursos Físicos Y Tecnológicos</t>
  </si>
  <si>
    <t>ST -  Calidad</t>
  </si>
  <si>
    <t>Elaborar Mapas de Riesgo de Gestión de 2022</t>
  </si>
  <si>
    <t>Mapa de Riesgos de Gestión 2022 elaborado</t>
  </si>
  <si>
    <t xml:space="preserve">Direccionamiento Estratégico y Planeación </t>
  </si>
  <si>
    <t>PI-R3,CI-R13, CI-R-15, CI-R-109, CI-R-110, CI-R-111, CI-R-112, CI-R-121, CI-R-122,CI-R-123, SEDI-R1, SEDI-R2, SEDI-R3, SEDI-R4, SEDI-R5, SEDI-R6, SEDI-R13, SEDI-R14, SEDIR15, SEDI-R16,
SEDI-R18, SEDI-R19, SEDI-R20, SEDI-R21,SEDI-R26,SEDI-R27,
SEDI-R28,
SEDI-R29,GD-R21</t>
  </si>
  <si>
    <t>Construir Indicadores de Gestión de los Procesos Misionales de la Entidad</t>
  </si>
  <si>
    <t>Indicadores de Gestión Misionales elaborados</t>
  </si>
  <si>
    <t xml:space="preserve">Se cuenta con las hojas de vida de los indicadores de gestión </t>
  </si>
  <si>
    <t>SAYF - SISTEMAS</t>
  </si>
  <si>
    <t>PI-R4, PI-R5, PI-R6, PI-R7, PI-R8, PI-R9, SC-R10</t>
  </si>
  <si>
    <t>Crear la política del servicio al ciudadano en la Entidad</t>
  </si>
  <si>
    <t xml:space="preserve">Política del Servicio al Ciudadano </t>
  </si>
  <si>
    <t>Se creó la política de servicio al ciudadano y la caracterización del proceso</t>
  </si>
  <si>
    <t>SAYF - CALIDAD-Profesional de comunicaciones - lideres de procesos</t>
  </si>
  <si>
    <t xml:space="preserve">3. GESTIÓN CON VALORES PARA RESULTADOS </t>
  </si>
  <si>
    <t>Fortalecimiento Organizacional y Simplificación de Procesos</t>
  </si>
  <si>
    <t>FOSP-R2</t>
  </si>
  <si>
    <t>Construir Guía de Indicadores de Gestión y sus respectivos formatos según lineamientos del DAFP</t>
  </si>
  <si>
    <t>Guía de Indicadores de Gestión y sus formatos socializado.</t>
  </si>
  <si>
    <t>Se realizó guía de indicadores y hoja de vida de indicadores, pendiente socializar los formatos</t>
  </si>
  <si>
    <t>Planeación, Control Interno, Calidad y Lideres de todos los procesos de la entidad</t>
  </si>
  <si>
    <t xml:space="preserve">Gestión para Resultados con Valores </t>
  </si>
  <si>
    <t>FOSP-R3</t>
  </si>
  <si>
    <t>Elaborar Plan de Adecuación y Mantenimiento de la Infraestructura y Espacios Físicos de la Entidad</t>
  </si>
  <si>
    <t>Plan de Adecuación y Mantenimiento Infraestructura y Espacios Físicos de la Entidad elaborado</t>
  </si>
  <si>
    <t>Subdirección Técnica</t>
  </si>
  <si>
    <t>Gobierno Digital</t>
  </si>
  <si>
    <t>GD-R2</t>
  </si>
  <si>
    <t>Definir esquema de soporte, con un documento donde se establece niveles de servicio, soportado en una herramienta tecnológica</t>
  </si>
  <si>
    <t>Esquema de soporte implementado y herramienta tecnológica socializada con funcionarios y contratistas de la entidad</t>
  </si>
  <si>
    <t>Talento Humano Y Tecnológicos</t>
  </si>
  <si>
    <t>GD-R3</t>
  </si>
  <si>
    <t>Asignar al Comité de Gestión y Desempeño Institucional, la toma de decisiones referente a las TIC</t>
  </si>
  <si>
    <t>Listado de actividades a implementar  en la toma de decisiones referentes a TI, presentadas y aprobadas por medio de las actas de reunión.</t>
  </si>
  <si>
    <t>GD-R4</t>
  </si>
  <si>
    <t xml:space="preserve">Crear la estructura organizacional del área de TI, asociado </t>
  </si>
  <si>
    <t xml:space="preserve">Estructura Organizacional TI </t>
  </si>
  <si>
    <t>SAYF - SISTEMAS-CALIDAD</t>
  </si>
  <si>
    <t>GD-R5</t>
  </si>
  <si>
    <t>Utilizar el marco de precios de bienes servicios en TI en la plataforma Colombia Compra Eficiente.</t>
  </si>
  <si>
    <t>Listado de procesos celebrados a través de los acuerdos marco de precios de la plataforma Colombia compra eficiente</t>
  </si>
  <si>
    <t>SAYF - SISTEMAS-CALIDAD - TALENTO HUMANO</t>
  </si>
  <si>
    <t>GD-R6</t>
  </si>
  <si>
    <t>Revisar los sistemas de información que estén habilitados para incluir características que permitan la apertura de sus datos de forma automática y segura.</t>
  </si>
  <si>
    <t>Diagnóstico de Sistemas de Información que permiten la apertura de datos automática y segura</t>
  </si>
  <si>
    <t>Humanos Y Económicos</t>
  </si>
  <si>
    <t>SAYF - SISTEMAS-JURIDICA</t>
  </si>
  <si>
    <t>GD-R9</t>
  </si>
  <si>
    <t>Aplicar la Guía de estilo en el desarrollo de los sistemas de información de la entidad e incorporar los lineamientos de usabilidad definidos por el Ministerio de Tecnologías de la Información y las Comunicaciones.</t>
  </si>
  <si>
    <t>Guía de Estilos en el Desarrollo de Sistemas de Información aplicada por la Entidad a sus 3 aplicativos (página web, Sistema de PQRSD  y plataforma de préstamos escenarios)</t>
  </si>
  <si>
    <t>Humanos Y Tecnológicos</t>
  </si>
  <si>
    <t>SAYF-SISTEMAS</t>
  </si>
  <si>
    <t>PI-R2, GD-R1</t>
  </si>
  <si>
    <t>Actualizar el Plan Estratégico de Tecnologías de la Información (PETI).</t>
  </si>
  <si>
    <t>PETI actualizado</t>
  </si>
  <si>
    <t>GD-R18</t>
  </si>
  <si>
    <t xml:space="preserve">Elaborar, aprobar y publicar el inventario de activos de seguridad y privacidad de la información de la entidad. </t>
  </si>
  <si>
    <t>Inventario de activos de seguridad y privacidad de la información de la entidad elaborado, aprobado  y publicado</t>
  </si>
  <si>
    <t>GD-R22, PC -R3,GD-R23, PC-R4</t>
  </si>
  <si>
    <t>Construir el conjunto de datos y publicarla en el portal y en la web de la Entidad</t>
  </si>
  <si>
    <t>Datos abiertos creados y publicados</t>
  </si>
  <si>
    <t>SAYF - SISTEMAS - CALIDAD</t>
  </si>
  <si>
    <t>Seguridad Digital</t>
  </si>
  <si>
    <t>N/A</t>
  </si>
  <si>
    <t>PI-R3,CI-R13, CI-R-15, CI-R-109, CI-R-110, CI-R-111, CI-R-112, CI-R-121, CI-R-122, CI-R-123, SEDI-R1, SEDI-R2, SEDI-R3, SEDI-R4, SEDI-R5, SEDI-R6, SEDI-R13, SEDI-R14, SEDIR15, SEDI-R16,SEDI-R18, SEDI-R19,
SEDI-R20, SEDI-R21, 
SEDI-R26,
SEDI-R27,
SEDI-R28,
SEDI-R29,GD-R21</t>
  </si>
  <si>
    <t>Diseñar el Sistema de gestión de seguridad y privacidad de la información (MSPI) de la entidad.</t>
  </si>
  <si>
    <t>Sistema de gestión de seguridad y privacidad de la información (MSPI) diseñado</t>
  </si>
  <si>
    <t>SD-R9, GD-R19</t>
  </si>
  <si>
    <t>Creación de la Política de Seguridad Digital</t>
  </si>
  <si>
    <t xml:space="preserve"> Política de Seguridad Digital </t>
  </si>
  <si>
    <t>Humanos, Tecnológicos</t>
  </si>
  <si>
    <t>SD-R10, GD-R20</t>
  </si>
  <si>
    <t>Crear Plan de Seguridad y Comunicado de la Información</t>
  </si>
  <si>
    <t xml:space="preserve">Plan de Seguridad de la Información y Comunicación </t>
  </si>
  <si>
    <t>SD-R16</t>
  </si>
  <si>
    <t>Inscribir la Entidad  en el CSIRT Gobierno y/o ColCERT.</t>
  </si>
  <si>
    <t>Inscripción de la Entidad  en el CSIRT Gobierno y/o ColCERT.</t>
  </si>
  <si>
    <t>SD-R17, SD-R18, SD-R19</t>
  </si>
  <si>
    <t>Crear el  listado de riesgo de seguridad y privacidad de la información de acuerdo a los lineamientos de la guía para la identificación de infraestructura crítica cibernética de la Política Nacional de Seguridad Digital</t>
  </si>
  <si>
    <t>Listado de riesgos de seguridad y privacidad de la información identificados</t>
  </si>
  <si>
    <t>SD-R21</t>
  </si>
  <si>
    <t>Crear y socializar el procedimiento de gestión de incidentes de seguridad de la información</t>
  </si>
  <si>
    <t xml:space="preserve">Procedimiento de gestión de incidentes de seguridad de la información creado y socializado </t>
  </si>
  <si>
    <t>Servicio al ciudadano</t>
  </si>
  <si>
    <t>SC-R16, SC-R17</t>
  </si>
  <si>
    <t>Modificar  la Plataforma de Gestión de Solicitudes, con diseño para la accesibilidad de personas con discapacidad visual</t>
  </si>
  <si>
    <t>Plataforma de Gestión de Solicitudes accesibilidad de personas con discapacidad visual modificada</t>
  </si>
  <si>
    <t>SAYF - ATENCION AL CIUDADANO</t>
  </si>
  <si>
    <t>SC-R33</t>
  </si>
  <si>
    <t xml:space="preserve">Actualizar el Sistema de Gestión de Solicitudes, que contenga la  herramienta de clasificación de los documentos </t>
  </si>
  <si>
    <t>Sistema de Gestión de Solicitudes actualizado</t>
  </si>
  <si>
    <t>Recursos Humanos, Tecnológicos Y Financieros</t>
  </si>
  <si>
    <t>Racionalización de Trámites</t>
  </si>
  <si>
    <t>RT-R20, GD-R25</t>
  </si>
  <si>
    <t>Actualizar la página web de la entidad con todos los trámites disponibles para realizarse en línea</t>
  </si>
  <si>
    <t>Tramites en línea disponibles en la página web actualizados</t>
  </si>
  <si>
    <t>RT-R1, GD-R24</t>
  </si>
  <si>
    <t>Inscribir trámites de la entidad en el Sistema único de Información de Trámites - SUIT y publicar enlaces en la página web.</t>
  </si>
  <si>
    <t>Trámites de la entidad inscritos en SUIT y publicados en página web</t>
  </si>
  <si>
    <t>Participación Ciudadana en la Gestión Pública</t>
  </si>
  <si>
    <t>PC -R5</t>
  </si>
  <si>
    <t xml:space="preserve">Mantener actualizadas página web y redes sociales de la entidad con la información sobre los diferentes mecanismos de participación ciudadana </t>
  </si>
  <si>
    <t xml:space="preserve">Página web y redes sociales actualizadas con información sobre mecanismos de participación ciudadana </t>
  </si>
  <si>
    <t>Recursos Humanos Y Tecnológicos</t>
  </si>
  <si>
    <t>SAYF - SISTEMAS- ATENCION AL CIUDADANO Y PARTICIPACION CIUDADANA</t>
  </si>
  <si>
    <t>PC -R6, GD-R26</t>
  </si>
  <si>
    <t>Habilitar los mecanismos de participación ciudadana digitales en página web y presencial</t>
  </si>
  <si>
    <t>Mecanismos de Participación Ciudadana habilitados por la entidad en página web y en oficinas de INDERBU</t>
  </si>
  <si>
    <t>SAYF - PRENSA</t>
  </si>
  <si>
    <t>PC -R9</t>
  </si>
  <si>
    <t>Publicar en la sección "transparencia y acceso a la información pública" de la página web oficial de la entidad, información actualizada sobre el registro de activos de información.</t>
  </si>
  <si>
    <t xml:space="preserve">Página web actualizada con el registro de activos de información </t>
  </si>
  <si>
    <t>SAYF - SISTEMAS- PRENSA Y GESTION DOCUMENTAL</t>
  </si>
  <si>
    <t>PC -R10, GD-R29</t>
  </si>
  <si>
    <t xml:space="preserve">Actualizar en la página web el ítem Habeas Data - base de datos </t>
  </si>
  <si>
    <t>Ítem Habeas data - base de datos actualizada en página web</t>
  </si>
  <si>
    <t>PC -R11, GD-R30</t>
  </si>
  <si>
    <t>Publicar en el enlace de Transparencia e Instrumentos de Información Única lo correspondiente  al Proceso de Gestión Documental</t>
  </si>
  <si>
    <t>Proceso de gestión documental publicado en enlace de Transparencia e Instrumentos de Información Única</t>
  </si>
  <si>
    <t>SAYF - SISTEMAS - PRENSA- GESTION DOCUMENTAL</t>
  </si>
  <si>
    <t xml:space="preserve">4. EVALUACIÓN DE RESULTADOS </t>
  </si>
  <si>
    <t>Gestión del Conocimiento</t>
  </si>
  <si>
    <t>SEDI-R1, SEDI-R2, SEDI-R3</t>
  </si>
  <si>
    <t>Elaborar el Formato de Seguimiento del Indicador de Gestión de los procesos de la entidad</t>
  </si>
  <si>
    <t>Formato de Seguimiento del Indicador de gestión de los procesos de la entidad elaborado</t>
  </si>
  <si>
    <t>CONTROL INTERNO Y CALIDAD</t>
  </si>
  <si>
    <t>5. INFORMACIÓN Y COMUNICACIÓN</t>
  </si>
  <si>
    <t>Transparencia, Acceso a la Información y lucha contra la Corrupción</t>
  </si>
  <si>
    <t>TAIP-R21,GD-R22, PC -R3,GD-R23, PC-R4, PC-R8</t>
  </si>
  <si>
    <t>Elaborar  y aprobar el plan de apertura, mejora y uso de datos abiertos de la entidad.</t>
  </si>
  <si>
    <t>Plan de apertura, mejora y uso de datos abiertos de la entidad elaborado y aprobado</t>
  </si>
  <si>
    <t xml:space="preserve">Información y Comunicación </t>
  </si>
  <si>
    <t>TAIP-R63</t>
  </si>
  <si>
    <t xml:space="preserve">Elaborar Procedimiento de Identificación y Conflicto de Intereses </t>
  </si>
  <si>
    <t>Procedimiento de Identificación y Conflicto de Intereses elaborado</t>
  </si>
  <si>
    <t>Sayf , Sistemas, Atención Al Ciudadano Y Control Interno</t>
  </si>
  <si>
    <t>TALENTO HUMANO Y CONTROL INTERNO</t>
  </si>
  <si>
    <t>Administración y archivos y Gestión documental</t>
  </si>
  <si>
    <t>GDOC -R4</t>
  </si>
  <si>
    <t>Realizar inventario documental del archivo central de la Entidad</t>
  </si>
  <si>
    <t xml:space="preserve"> Inventario documental del archivo central de la Entidad realizado</t>
  </si>
  <si>
    <t>SUBDIRECCIÓN ADMINISTRATIVA Y FINANCIERA (OPS GESTIÓN DOCUMENTAL)</t>
  </si>
  <si>
    <t>GDOC -R7</t>
  </si>
  <si>
    <t>Tramitar la convalidación de Tablas de Valoración Documental ante el Consejo Departamental de Archivos.</t>
  </si>
  <si>
    <t>Tablas de Valoración Documental Convalidadas</t>
  </si>
  <si>
    <t>SUBDIRECCIÓN ADMINISTRATIVA Y FINANCIERA</t>
  </si>
  <si>
    <t>GDOC -R8;GDOC -R24;GDOC -R25;GDOC -R55</t>
  </si>
  <si>
    <t>Organizar el Fondo Documental Acumulado aplicando Tablas de Valoración Documental</t>
  </si>
  <si>
    <t>Fondo Documental Acumulado organizado</t>
  </si>
  <si>
    <t>GDOC -R9</t>
  </si>
  <si>
    <t>Publicar en la página web las Tablas de Valoración Documental - TVD</t>
  </si>
  <si>
    <t xml:space="preserve">Tablas de Valoración Documental publicadas en la página web </t>
  </si>
  <si>
    <t>SUBDIRECCIÓN ADMINISTRATIVA Y FINANCIERA (OPS SISTEMAS)</t>
  </si>
  <si>
    <t>GDOC -R10; GDOC -R12; GDOC -R13;GDOC -R25;GDOC -R55</t>
  </si>
  <si>
    <t>Realizar informe de avance en la implementación de las Tablas de Retención Documental en Archivo de Gestión</t>
  </si>
  <si>
    <t xml:space="preserve"> Informe de avance de implementación de Tablas de Retención Documental Archivo de Gestión </t>
  </si>
  <si>
    <t>GDOC -R11</t>
  </si>
  <si>
    <t>Inscribir las Tablas de Retención de la Entidad en el Registro Único de Tablas de Retención Documental del Archivo General de la Nación</t>
  </si>
  <si>
    <t>Tablas de Retención Documental Inscritas en el Registro Único de Tablas de Retención Documental de AGN</t>
  </si>
  <si>
    <t>GDOC -R14</t>
  </si>
  <si>
    <t>Elaborar y ejecutar cronograma de transferencias documentales</t>
  </si>
  <si>
    <t xml:space="preserve">  Cronograma de Transferencias Documentales elaborado y ejecutado</t>
  </si>
  <si>
    <t>GDOC -R15; GDOC -R16;GDOC -R35, GDOC -R17; GDOC -R18; GDOC -R19; GDOC -R21</t>
  </si>
  <si>
    <t>Elaborar, aprobar y publicar el Sistema Integrado de Conservación Documental - SIC</t>
  </si>
  <si>
    <t xml:space="preserve"> Sistema Integrado de Conservación Documental - SIC elaborado, aprobado y publicado</t>
  </si>
  <si>
    <t>SUBDIRECCIÓN ADMINISTRATIVA Y FINANCIERA (OPS GESTIÓN DOCUMENTAL Y OPS SISTEMAS)</t>
  </si>
  <si>
    <t>GDOC -R20;GDOC -R27;GDOC -R38;GDOC -R48</t>
  </si>
  <si>
    <t>Actualizar el Manual de Gestión Documental</t>
  </si>
  <si>
    <t>Manual de Gestión Documental actualizado</t>
  </si>
  <si>
    <t>GDOC -R29</t>
  </si>
  <si>
    <t>Realizar eliminación documental según disposición final registrado en TRD  y TVD</t>
  </si>
  <si>
    <t xml:space="preserve"> Eliminación Documental realizada</t>
  </si>
  <si>
    <t>GDOC -R32</t>
  </si>
  <si>
    <t>Elaborar los Flujos Documentales</t>
  </si>
  <si>
    <t xml:space="preserve">    Flujos Documentales realizados</t>
  </si>
  <si>
    <t>GDOC -R47</t>
  </si>
  <si>
    <t>Capacitar a funcionarios del INDERBU en temáticas relacionadas con la gestión documental</t>
  </si>
  <si>
    <t>Capacitaciones ejecutadas de temáticas de gestión documental a funcionarios</t>
  </si>
  <si>
    <t xml:space="preserve">6. GESTIÓN DEL CONOCIMIENTO Y LA INOVACIÓN </t>
  </si>
  <si>
    <t>Gestión del Conocimiento y la innovación</t>
  </si>
  <si>
    <t>GC - R3</t>
  </si>
  <si>
    <t>Elaborar y aprobar Plan de Acción de la Política Gestión del Conocimiento e Innovación</t>
  </si>
  <si>
    <t>Plan de acción Política Gestión del Conocimiento e Innovación elaborada y aprobada</t>
  </si>
  <si>
    <t>Comité Institucional de Gestión y Desempeño</t>
  </si>
  <si>
    <t>GC - R8</t>
  </si>
  <si>
    <t>Convocar mesas de trabajo para generar ideas de mejorar de  productos y servicios</t>
  </si>
  <si>
    <t>Mesas de Trabajo de la Política de Gestión del Conocimiento e Innovación</t>
  </si>
  <si>
    <t>Recursos Humanos Y Tecnológicas</t>
  </si>
  <si>
    <t>SAYF - lideres de procesos</t>
  </si>
  <si>
    <t>GC - R10</t>
  </si>
  <si>
    <t>Realizar entrevistas con cada funcionario para establecer la estructura de conocimiento que tiene la persona.</t>
  </si>
  <si>
    <t xml:space="preserve"> Ejecutar entrevistas para establecer la estructura de conocimiento a los funcionarios de la entidad aplicadas </t>
  </si>
  <si>
    <t>SAYF - Gestión del Conocimiento e Innovación y Prensa</t>
  </si>
  <si>
    <t>GC - R11</t>
  </si>
  <si>
    <t xml:space="preserve">Presentar Informe de solicitud de las herramientas necesarias para la Gestión del Conocimiento e Innovación ante la Alta Dirección </t>
  </si>
  <si>
    <t>Informe de solicitud de herramientas necesarias para GCI presentado ante la Alta Dirección</t>
  </si>
  <si>
    <t>Recursos Humanos, Tecnológicas Y Financieros</t>
  </si>
  <si>
    <t>Alta Dirección y Comité Institucional de Gestión y Desempeño</t>
  </si>
  <si>
    <t>GC - R18</t>
  </si>
  <si>
    <t>Realizar acto administrativo donde se define el equipo de trabajo encargado de liderar proyectos de Investigación</t>
  </si>
  <si>
    <t>Acto administrativo donde se defina el equipo de trabajo líder de los proyectos de investigación firmado</t>
  </si>
  <si>
    <t>GC - R23</t>
  </si>
  <si>
    <t xml:space="preserve">Publicar la documentación de la entidad en la página web y redes sociales </t>
  </si>
  <si>
    <t>Página web y redes sociales actualizadas</t>
  </si>
  <si>
    <t>SAYF - Sistemas y Prensa</t>
  </si>
  <si>
    <t>GC - R24</t>
  </si>
  <si>
    <t>Elaborar cronograma de actividades de investigación, desarrollo e innovación de cada área de la institución</t>
  </si>
  <si>
    <t>Cronograma de actividades de investigación, desarrollo e innovación elaborado en cada dependencia de la institución</t>
  </si>
  <si>
    <t xml:space="preserve">7. CONTROL INTERNO </t>
  </si>
  <si>
    <t>Control interno</t>
  </si>
  <si>
    <t>CI-R-022 CI-R-043 CI-R-059 CI-R-060 CI-R-076 CI-R-078 CI-R-079 CI-R-81 CI-R-88 CI-R-90 CI-R-91 CI-R-125 CI-R-126 CI-R-127 CI-R-128
CI-R-129 CI-R-130 CI-R-131</t>
  </si>
  <si>
    <t>Realizar seguimiento al Plan Anticorrupción y Mapa de riesgos de corrupción</t>
  </si>
  <si>
    <t xml:space="preserve"> Plan Anticorrupción y Mapa de Riesgos de Corrupción con seguimiento</t>
  </si>
  <si>
    <t>Recurso Humano Y Tecnológico</t>
  </si>
  <si>
    <t>Jefe de Control Interno</t>
  </si>
  <si>
    <t>CI-R-024</t>
  </si>
  <si>
    <t>Elaborar Informe sobre el cumplimiento del plan de auditorías 2021 y presentarlo ante el Comité de Control Interno</t>
  </si>
  <si>
    <t>Informe de cumplimiento Plan de Auditorías 2021 elaborado y presentado</t>
  </si>
  <si>
    <t>CI-R-003 CI-R-004 CI-R-005</t>
  </si>
  <si>
    <t>Elaborar y aprobar el Plan Anual de Auditorías 2022 por parte del Comité de Control Interno</t>
  </si>
  <si>
    <t>Plan Anual de Auditorías 2022 elaborado y aprobado</t>
  </si>
  <si>
    <t>CI-R-006 CI-R-007 CI-R-008 CI-R-009 CI-R-010
CI-R-026 CI-R-027
CI-R-032 CI-R-033 CI-R-134</t>
  </si>
  <si>
    <t>Realizar Auditorías a los Controles aplicados a los procesos de la Entidad</t>
  </si>
  <si>
    <t xml:space="preserve"> Auditorías a los controles de los procesos de la entidad realizadas</t>
  </si>
  <si>
    <t>CI-R-016 CI-R-17CI-R-018
CI-R-019 CI-R-021
CI-R-057 CI-R-061
CI-R-107 CI-133</t>
  </si>
  <si>
    <t xml:space="preserve">Realizar Informe de análisis de las necesidades y prioridades en la prestación del servicio </t>
  </si>
  <si>
    <t>Informe análisis de necesidades y prioridades en la prestación del servicio realizado</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</si>
  <si>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</si>
  <si>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</si>
  <si>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</si>
  <si>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</si>
  <si>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</si>
  <si>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</si>
  <si>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</si>
  <si>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</si>
  <si>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</si>
  <si>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</si>
  <si>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</si>
  <si>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</si>
  <si>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</si>
  <si>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Columna1</t>
  </si>
  <si>
    <t>Columna2</t>
  </si>
  <si>
    <t>0%</t>
  </si>
  <si>
    <t>MANTENIMIENTO</t>
  </si>
  <si>
    <t>PROGRAMACIÓN DESAGREGADA</t>
  </si>
  <si>
    <t>PROGRAMACIÓN TRIMESTRAL</t>
  </si>
  <si>
    <t>CUMPLIMIENTO</t>
  </si>
  <si>
    <t>INCREMENTO</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</si>
  <si>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</si>
  <si>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</si>
  <si>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</si>
  <si>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</si>
  <si>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</si>
  <si>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</si>
  <si>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</si>
  <si>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</si>
  <si>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</si>
  <si>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</si>
  <si>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</si>
  <si>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</si>
  <si>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</si>
  <si>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</si>
  <si>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</si>
  <si>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</si>
  <si>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</si>
  <si>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</si>
  <si>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</si>
  <si>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</si>
  <si>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</si>
  <si>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</si>
  <si>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</si>
  <si>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</si>
  <si>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</si>
  <si>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</si>
  <si>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</si>
  <si>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</si>
  <si>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</si>
  <si>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</si>
  <si>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</si>
  <si>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Planeación institucional</t>
  </si>
  <si>
    <t>Gestión presupuestal y eficiencia en el gasto público</t>
  </si>
  <si>
    <t>Gestión con valores para resultados</t>
  </si>
  <si>
    <t>Fortalecimiento organizacional y simplificación de procesos</t>
  </si>
  <si>
    <t>Gobierno digital</t>
  </si>
  <si>
    <t>Seguridad digital</t>
  </si>
  <si>
    <t>Defensa Jurídica</t>
  </si>
  <si>
    <t>Racionalización de trámites</t>
  </si>
  <si>
    <t>Participación ciudadana en la gestión pública</t>
  </si>
  <si>
    <r>
      <rPr>
        <b/>
        <sz val="11"/>
        <rFont val="Bahnschrift Light Condensed"/>
        <family val="2"/>
      </rPr>
      <t xml:space="preserve">LINK </t>
    </r>
    <r>
      <rPr>
        <b/>
        <sz val="11"/>
        <color theme="9" tint="-0.249977111117893"/>
        <rFont val="Bahnschrift Light Condensed"/>
        <family val="2"/>
      </rPr>
      <t>TABLERO DE CONTROL MIPG</t>
    </r>
  </si>
  <si>
    <r>
      <t xml:space="preserve">AVANCE EN CUMPLIMIENTO 
</t>
    </r>
    <r>
      <rPr>
        <b/>
        <sz val="14"/>
        <color theme="0"/>
        <rFont val="Bahnschrift"/>
        <family val="2"/>
      </rPr>
      <t>PLAN DE ACCIÓN MIPG (2021 - 2022)</t>
    </r>
  </si>
  <si>
    <t>https://datastudio.google.com/reporting/1d8cb0d4-6fe1-4c8c-880f-cd93c2e8e3fb/page/IXgVC</t>
  </si>
  <si>
    <t>VIGENCIA</t>
  </si>
  <si>
    <t>DEFICIENTE</t>
  </si>
  <si>
    <t>ACEPTABLE</t>
  </si>
  <si>
    <t>BUENO</t>
  </si>
  <si>
    <t>EXCELENTE</t>
  </si>
  <si>
    <t xml:space="preserve">TOTAL </t>
  </si>
  <si>
    <t xml:space="preserve">VALOR </t>
  </si>
  <si>
    <t>ANTES</t>
  </si>
  <si>
    <t>PUNTERO</t>
  </si>
  <si>
    <t>DESPUÉS</t>
  </si>
  <si>
    <t xml:space="preserve">AVANCE EN CUMPLIMIENTO </t>
  </si>
  <si>
    <t xml:space="preserve">TALENTO HUMANO </t>
  </si>
  <si>
    <t>DIRECCIONAMIENTO ESTRATÉGICO Y PLANEACIÓN</t>
  </si>
  <si>
    <t>GESTIÓN CON VALORES PARA RESULTADOS</t>
  </si>
  <si>
    <t xml:space="preserve">EVALUACIÓN DE RESULTADOS </t>
  </si>
  <si>
    <t>INFORMACIÓN Y COMUNICACIÓN</t>
  </si>
  <si>
    <t xml:space="preserve">GESTIÓN DEL CONOCIMIENTO Y LA INOVACIÓN </t>
  </si>
  <si>
    <t xml:space="preserve">CONTROL INTERNO </t>
  </si>
  <si>
    <t>Fortalecimiento institucional y simplificación de procesos</t>
  </si>
  <si>
    <t>Defensa jurídica</t>
  </si>
  <si>
    <t>Mejora normativa</t>
  </si>
  <si>
    <t>Seguimiento y evaluación del desempeño institucional </t>
  </si>
  <si>
    <t>Gestión Documental</t>
  </si>
  <si>
    <t>Transparencia, acceso a la información pública y lucha contra la corrupción</t>
  </si>
  <si>
    <t>Gestión del conocimiento y la innovación</t>
  </si>
  <si>
    <t>Control interno </t>
  </si>
  <si>
    <t xml:space="preserve">Se tiene como evidencia Plan de Capacitaciones vigencia 2022 debidamente formulado. </t>
  </si>
  <si>
    <t xml:space="preserve">Se tiene como evidencia documento PA03 - PLA03 Plan de retiro y/o desvinculación laboral. </t>
  </si>
  <si>
    <t xml:space="preserve">Se tiene como evidencia documento PA03 - PD02 Procedimiento de retiro y/o desvinculación de funcionarios. </t>
  </si>
  <si>
    <t>Se presenta documento PA.08 - F11 Informe de Gestión Motivo de Retiro Personal en el cúal se realiza análisis estadístico de clasificación por retiro.</t>
  </si>
  <si>
    <t xml:space="preserve">Se realizó encuesta "Sala Familias Lactantes" a funcionarias del instituto. Se obtuvo como resultado informe PA.08-F11 por el cual se determinó que dentro de la planta de personal no es viable la Sala de amigas de la familia lactante. </t>
  </si>
  <si>
    <t xml:space="preserve">Se realizó el documento del programa tipo campaña para uso de la bicicleta para los empleados del INDERBU. Se presenta como evidencia documento Programa de uso de la bicicleta, cronograma de actividades de Plan de Bienestar y pieza publicitaria. </t>
  </si>
  <si>
    <t>El instituto presenta el Plan Institucional de Incentivos formulado, código PA.03-PLA01. El cúal se encuentra publicado en el siguiente enlace: https://inderbu.gov.co/wp-content/uploads/2022/01/PA.03-PLA01-PLAN_INSTITUCIONAL_BIENESTAR_2022.docx.pdf</t>
  </si>
  <si>
    <t>Se formuló informe de resultados de la Política de Integridad el cual se presenta como evidencia junto a resolución 041 de 2018  https://inderbu.gov.co/wp-content/uploads/2019/05/codigo-integridad.pdf</t>
  </si>
  <si>
    <t>No se ha presentado riesgos de corrupción y/o fraude por quejas y denuncias a corte 31 de marzo 2022.</t>
  </si>
  <si>
    <t>Presentan documento PA.03 -PD05 Procedimiento para Manejo y Declaración de Conflicto de Intereses y formato PA.03 - PD05 -F01 Declaración de Situaciones de Conflicto de Intereses</t>
  </si>
  <si>
    <t xml:space="preserve">Se creó el manual de la política de administración del riesgo, la cual fue aprobada el 3 de febrero por parte del Comité Institucional de Gestión y Desempeño y Comité de Control Interno.  </t>
  </si>
  <si>
    <t xml:space="preserve">Presentan Mapa de Riesgos de Gestión 2022 pendiente de aprobación en Comité. </t>
  </si>
  <si>
    <t xml:space="preserve">Se presenta PE02 - F003 Plan Mantenimiento e Intervención a escenarios deportivas, con corte a 31 de marzo de 2022 se han intervenido para la vigencia 2022,  21 de 30 escenarios deportivos, equivalente a un 70% de avance. </t>
  </si>
  <si>
    <t xml:space="preserve">Se presenta herramienta tecnológica en google form "Reporte de Incidente Tecnológico y de Seguridad" actualizado corte 31 de marzo 2022. </t>
  </si>
  <si>
    <t>Mediante Acta 03 de 22 de marzo de 2022, se aprobó mediante Comité Institucional de Gestión y desempeño, la reprogramación de la meta para el segundo trimestre de 2022</t>
  </si>
  <si>
    <t xml:space="preserve">Se realizaron compras a través de la plataforma de Colombia compra eficiente, tienda virtual del estado colombiano, acuerdo marco de precios.
Presentan como evidencia las órdenes de compra Colombia Compra Eficiente. </t>
  </si>
  <si>
    <t xml:space="preserve">Se presenta matriz excel con diagnóstico de los cuatro sistemas de Información. Se concluye que los sistemas no permiten la apertura de datos automática y segura por lo tanto se deben hacer intervenciones de tipo estructural de los sistemas con el fin de comunicar con datos abiertos. </t>
  </si>
  <si>
    <t>El Plan Estratégico de Tecnologías de la Información PETI 2022-2023 se encuentra publicado en página web institucional, código PA.05-PLA01.
Enlace: https://inderbu.gov.co/wp-content/uploads/2022/01/PA.05-PLA03-Plan-estrategico-de-tecnologias-de-la-informacion-PETIC2022-2023.pdf</t>
  </si>
  <si>
    <t>Se avanzó en el diseño del Sistema de gestión de seguridad y privacidad de la información en un 20% correspondiente al Plan de Seguridad y la Política de la Seguridad Dígital. Enlace https://inderbu.gov.co/wp-content/uploads/2022/01/PA.05-PLA04-Plan-de-tratamiento-de-riesgos-de-seguridad.pdf</t>
  </si>
  <si>
    <t>Se cuenta con Política de Seguridad Digital publicada en página web https://www.inderbu.gov.co/wp-content/contenido/resoluciones/2018/039-2018.PDF</t>
  </si>
  <si>
    <t>Se elaboró el Plan de Seguridad y Privacidad de la Información</t>
  </si>
  <si>
    <t xml:space="preserve">Se realizó un contrato CPS 187-CD-2021 para la actualización y mejora de la plataforma, enlace https://siaobserva.auditoria.gov.co/guess/cto_ficha_resumen_guess.aspx?idc=5832400&amp;ide=77e7a601-de84-489f-a5d7-f94eea114b57.  </t>
  </si>
  <si>
    <t>Los dos trámites en línea se encuentan disponibles en página web institucional. Link: http://visor.suit.gov.co/VisorSUIT/index.jsf?FI=16067 y http://visor.suit.gov.co/VisorSUIT/index.jsf?FI=16063</t>
  </si>
  <si>
    <t>Se encuentran habilitados los mecanismos de Participación Ciudadana en página web y oficinas INDERBU. Se recomienda por parte de la Secretaría de Planeación la implementación del menú PARTICIPA en la página web, de acuerdo a los líneamientos MINTIC.</t>
  </si>
  <si>
    <t>Se encuentra la base de datos actualizada, link de evidencia presentada: https://inderbu.gov.co/wp-content/uploads/2019/08/REGISTRO-BASES-DE-DATOS.jpg</t>
  </si>
  <si>
    <t>Se actualizó el manual de gestión documental formato PA08-MA02 con fecha 15 de diciembre 2021</t>
  </si>
  <si>
    <t>Seguimientos efectuados en el término previsto, y publicados en la página web institucional, https://inderbu.gov.co/wp-content/uploads/2021/12/Mapa-de-riesgos-y-control-al-plan-anticorrupcion-a-Diciembre-de-2.021.xlsx</t>
  </si>
  <si>
    <t>Se presentó informe de gestión del jefe de control interno saliente. Empalme por la jefe de Control Interno vigencia 2022-2025. Socializado con la alta dirección. Se anexa informe.</t>
  </si>
  <si>
    <t xml:space="preserve">Auditorías efectuadas a las políticas de austeridad y eficiencia en el gasto público, a los planes de mejoramiento suscritos con entes de control, al plan anticorrupción y atención al ciudadano, a la matriz de riesgos institucional e informe pormenorizado del control interno. </t>
  </si>
  <si>
    <t>Se socializó la necesidad de reestructurar esta actividad en el comité institucional de gestión y desempeño, modificándo la actividad así: "Elaborar y hacer seguimiento mensual al plan de acción de los procesos misionales, como herramienta de seguimiento y medición de los servicios prestados por el Instituto de la Juventud, el Deporte y la Recreación de Bucaramanga", ajuste que fue aprobado por el Comité. Actividad cumplida en el trimestre, se anexan los planes de acción de las subdirecciones misionales y su seguimiento mensual efectuado a marzo 30/2022</t>
  </si>
  <si>
    <t>Se elaboró Inventario de activos de seguridad y privacidad de la información de la entidad el cual se encuentra publicado en página web institucional, enlace:  https://inderbu.gov.co/wp-content/uploads/2022/04/TABLAS-DE-CONTROL-DE-ACCESO-INDERBU-1.xlsx</t>
  </si>
  <si>
    <t>Se cuenta con la información en la página web, publicado en el siguiente enlace: https://inderbu.gov.co/wp-content/uploads/2022/04/TABLAS-DE-CONTROL-DE-ACCESO-INDERBU-1.xlsx</t>
  </si>
  <si>
    <t>Se presenta como evidencia Formato de Seguimiento de Indicador de procesos CÓDIGO PE.02-SIG-F04 TABLERO DE INDICADORES DE GESTIÓN.</t>
  </si>
  <si>
    <t xml:space="preserve">Se presenta como evidencia PA.03 -PD05 PROCEDIMIENTO PARA MANEJO Y DECLARACIÓN CONFLICTO DE INTERESES </t>
  </si>
  <si>
    <t xml:space="preserve">Se tiene el Certificado de Convalidación TRD y/o TVD expedido por el Consejo Territorial de Archivos de fecha 27 de diciembre 2021. </t>
  </si>
  <si>
    <t>Se emitió informe de avance de implementación de Tablas de Retención Documental con fecha 29 de diciembre 2021 Formato PA08-F11</t>
  </si>
  <si>
    <t xml:space="preserve">Pendiente link del proceso de gestión documental en enlace de Transparencia https://inderbu.gov.co/transparencia/ no se encuentra disponible el documento </t>
  </si>
  <si>
    <t xml:space="preserve">Pendiente link de acceso para validación del cumplimiento. </t>
  </si>
  <si>
    <t>Se envió solicitud vía correo electrónico con los soportes requeridos al archivo general de la nación el 30 de diciembre de 2021. Se presenta como evidencia correos de solicitud al Archivo General de la Nación y acta de convalidación por parte del Consejo Territorial de Archivos fecha 27 de diciembre 2021.</t>
  </si>
  <si>
    <t>Se elaboró Cronograma de Transferencias Documentales 2022, se socializó con cada dependencia. De la misma forma se socializó vía correo electrónico el  (% de avance)</t>
  </si>
  <si>
    <t xml:space="preserve">Se realizó capacitación sobre Acuerdo 042 del 2002, Archivo General de la Nación - Archivo de gestión y transferencia documental e  Implementación de Tablas de Retención Documental, realizadas durante el primer trimestre 2022. </t>
  </si>
  <si>
    <t>Se cuenta con documento preliminar Plan de Acción Política de Gestión del conocimiento el cual está pendiente por aprobación del Comité Institucional de Gestión y Desempeño - MIPG.</t>
  </si>
  <si>
    <t xml:space="preserve">Se llevo a cabo la elaboración de la Política y se realizaron mesas de trabajo con los grupos asociados de cada una de las áreas. </t>
  </si>
  <si>
    <t xml:space="preserve">Se presenta como evidencia documento guía de entrevistas de estructura de conocimiento, lo cual se valida con un cumplimiento del 10%. Se realiza ajuste en el reporte del logro correspondiente al IV trimestre 2021 ya que no se registró avance durante el mencionado trimestre. </t>
  </si>
  <si>
    <t xml:space="preserve">Se publica información constantemente en los diferentes medios digitales. https://inderbu.gov.co/ ; @somosinderbu y facebook </t>
  </si>
  <si>
    <t xml:space="preserve">El instituto no cuenta con equipo de investigación, por lo cual no se cumple con este producto. </t>
  </si>
  <si>
    <t>Programa de auditorías vigencia 2.022, presentado y aprobado en comité de coordinación del Sistema de Control Interno N°1, de Enero 17 de 2.022. Se anexa acta. https://inderbu.gov.co/transparencia/</t>
  </si>
  <si>
    <t xml:space="preserve">Mediante Acta 03 de 22 de marzo de 2022, se aprobó mediante Comité Institucional de Gestión y desempeño, la reprogramación de la meta para el segundo trimestre de 2022. </t>
  </si>
  <si>
    <t>Esta actualizado version 2022 quedo pendiente aprobacion dec concejo directivo. Evidencia Documento actualizado 2022 con scan de actas carpeta #14</t>
  </si>
  <si>
    <t>SILVIA se va a dejar al 100% al momewnto de revisar formato de socializacion</t>
  </si>
  <si>
    <t>MIGUEL Bajar listado de necesidades con la capacidad de ejecucion del instituto para dejar aprobado en acta de reunion</t>
  </si>
  <si>
    <t>YOLANDA allegar actas y resultado final de manual de funciones</t>
  </si>
  <si>
    <t>ACCION Y RESPONSABLE</t>
  </si>
  <si>
    <t>FECHA</t>
  </si>
  <si>
    <t>MARIBEL diseñar la estructura organizacional en un documento se deja al 90%</t>
  </si>
  <si>
    <t>https://www.inderbu.info/transparencia-y-acceso-a-la-informacion-publica/     se presenta un avance del 40% de la aplicación de la Guia de Estilos</t>
  </si>
  <si>
    <t>https://www.inderbu.info/transparencia-y-acceso-a-la-informacion-publica</t>
  </si>
  <si>
    <t>ok</t>
  </si>
  <si>
    <t>Miguel, Nohemi Maribel</t>
  </si>
  <si>
    <t>Queda prioridad para nuevo plan 2022 - 2023 0%</t>
  </si>
  <si>
    <t>Se lleno al 100% ya q Prensa hace mes a mes la publicaci´n de las actividades propias de la entidad</t>
  </si>
  <si>
    <t>Se anexa informe Nohemi entrega 07/07/2022</t>
  </si>
  <si>
    <t>10% hasta ahora se convocó a la primera reunión de proyección de cronograma de actividades.</t>
  </si>
  <si>
    <t>MIGUEL MARIBEL por entregar nuevo link Indice de Información Reservada y Clasificada, Se aprobo mediante resolución No. 188 de 2021. Completar los Activos de Información 07/07/2022 -- Falta aprobacion</t>
  </si>
  <si>
    <t>No es viable el cumplimiento, no se cuenta con el recurso humano,fuinaciero y tecnologico para el desarrollo de la actividad</t>
  </si>
  <si>
    <t>se adjunta link de riesgo  en pestaña gestion tecnologica                                          https://inderbu.gov.co/wp-content/uploads/2022/06/MAPA-DE-RIESGOS-INSTITUCIONAL-SEGUIMIENTO-1-2022-1.xls</t>
  </si>
  <si>
    <t>La entidad cuenta con los dos trámites que tiene  inscritos en el suit: "reconocimiento de clubes deportivos" y "renovación de reconocimiento deportivo". Los dos se encuentran publicados en la página web. El trámite "renovación de reconocimiento deportivo" está en proceso de ajuste en el tiempo en que se realiza el trámite. Los dos tramites estan publicados aumentar 100% http://visor.suit.gov.co/VisorSUIT/index.jsf?FI=16063 
https://inderbu.gov.co/escenarios/</t>
  </si>
  <si>
    <t>Se encuentra publicada la información  actualizada en la página web y redes sociales.    https://twitter.com/somosinderbu?ref_src=twsrc%5Egoogle%7Ctwcamp%5Eserp%7Ctwgr%5Eauthor                                                            https://www.instagram.com/somosinderbu/?hl=es                                                                 
https://web.facebook.com/inderbu?hc_ref=ARSJEZY0Da67zOAfT82wEA0ZhwLJZSpoAbpHt33OKmQNzvIM0nVMPlvSfEFQ3Olz0xg&amp;fref=nf&amp;__xts__[0]=68.ARCZVHMHZLeCJlO2KitYWTKc3hC-GjAOoy6KRJ_ouAoHZqGHsWBnnZl86pI8sgm4-DUfZZmifKsXV8pANhhi4X_l0srSuqHPuvTxtg1S3NT6W1X_0d88wxL9TBjQ8E8IW1YMRiPw693H05HmDQ_1CmS14Zd6yG2S6LtlLutfQ4rlOB0PktshFeo_M2MFuainbtRVTQCaQ0J6gCPbQKotV2Fxx5cEAYT58IZxJwr0nNGGL-AU9kstjR1mVl8HFItTgS6G5eDqR39p51vX39QGoOK7aOsUct1K&amp;_rdc=1&amp;_rdr
www.inderbu.gov.co</t>
  </si>
  <si>
    <t xml:space="preserve">Se viene trabajando el Formato de Inventario Documental FUID del Archivo Central  15% Inventariados los ultimos tres años </t>
  </si>
  <si>
    <t>FUID avance organización Fondo Acumulado se tiene un 15% de los primeros años de creación de la entidad</t>
  </si>
  <si>
    <t>Encargada del cargue a la pagina web Ing. Monica</t>
  </si>
  <si>
    <t>Se aprobo mediante Acta No. 5 de 30 de junio 2022 MIPG, publicar Ing. Monica, hacer acto aAdministrativo de adopción SIC Nohemi</t>
  </si>
  <si>
    <t>Se aprobo mediante Acta No. 5 de 30 de junio 2022 MIPG, pendiente hacer la publicación como lo establece la norma y proceder con la eliminación Nohemi e Ing. Monica</t>
  </si>
  <si>
    <t>Mañana envian evidencia de flujos elaborados hasta el momento Nohemi</t>
  </si>
  <si>
    <t>Adjuntar planillas de asistencia de GD en este trimestre Nohemi</t>
  </si>
  <si>
    <t>acta de comité institucional de gestion y desempeño 4 - 100% Resolución 84 de 22 de junio</t>
  </si>
  <si>
    <t>escanear las actas de politica de gestion del conocimiento, adjuntar el link 100% Miguel</t>
  </si>
  <si>
    <t>66% se han realizado 2 entrevistas de las 3 programadas la eivdencia son las actas de entrega y los videos. Migue</t>
  </si>
  <si>
    <t>acta de comité institucional de gestion y desempeño 4 - 100% La misma presentación de Sistemas</t>
  </si>
  <si>
    <t>Acto administrativo No 84 de 22 de junio delegacion de politicas 100% Maribel</t>
  </si>
  <si>
    <t>100% esta es una activiada que se realiza todo el tiempo. Solicitar a la dra. Shirley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</si>
</sst>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46" x14ac:knownFonts="1">
    <font>
      <sz val="11"/>
      <color theme="1"/>
      <name val="Calibri"/>
      <family val="2"/>
      <scheme val="minor"/>
    </font>
    <font>
      <sz val="11"/>
      <color theme="1"/>
      <name val="Calibri"/>
      <family val="2"/>
      <scheme val="minor"/>
    </font>
    <font>
      <b/>
      <sz val="16"/>
      <color theme="1"/>
      <name val="Arial Narrow"/>
      <family val="2"/>
    </font>
    <font>
      <sz val="16"/>
      <color theme="1"/>
      <name val="Arial Narrow"/>
      <family val="2"/>
    </font>
    <font>
      <sz val="16"/>
      <name val="Arial Narrow"/>
      <family val="2"/>
    </font>
    <font>
      <sz val="16"/>
      <color rgb="FF000000"/>
      <name val="Arial Narrow"/>
      <family val="2"/>
    </font>
    <font>
      <sz val="12"/>
      <color theme="1"/>
      <name val="Arial"/>
      <family val="2"/>
    </font>
    <font>
      <b/>
      <sz val="9"/>
      <color theme="1"/>
      <name val="Arial"/>
      <family val="2"/>
    </font>
    <font>
      <b/>
      <sz val="18"/>
      <color theme="1"/>
      <name val="Calibri"/>
      <family val="2"/>
      <scheme val="minor"/>
    </font>
    <font>
      <sz val="10"/>
      <name val="Arial"/>
      <family val="2"/>
    </font>
    <font>
      <sz val="11"/>
      <color theme="0"/>
      <name val="Calibri"/>
      <family val="2"/>
      <scheme val="minor"/>
    </font>
    <font>
      <sz val="8"/>
      <name val="Calibri"/>
      <family val="2"/>
      <scheme val="minor"/>
    </font>
    <font>
      <b/>
      <sz val="16"/>
      <color theme="1"/>
      <name val="Calibri"/>
      <family val="2"/>
      <scheme val="minor"/>
    </font>
    <font>
      <sz val="18"/>
      <color theme="1"/>
      <name val="Calibri"/>
      <family val="2"/>
      <scheme val="minor"/>
    </font>
    <font>
      <sz val="18"/>
      <color theme="0"/>
      <name val="Calibri"/>
      <family val="2"/>
      <scheme val="minor"/>
    </font>
    <font>
      <sz val="11"/>
      <color theme="0" tint="-0.14999847407452621"/>
      <name val="Calibri"/>
      <family val="2"/>
      <scheme val="minor"/>
    </font>
    <font>
      <sz val="11"/>
      <color theme="6" tint="0.39997558519241921"/>
      <name val="Calibri"/>
      <family val="2"/>
      <scheme val="minor"/>
    </font>
    <font>
      <u/>
      <sz val="11"/>
      <color theme="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1"/>
      <name val="Bahnschrift Light Condensed"/>
      <family val="2"/>
    </font>
    <font>
      <b/>
      <sz val="14"/>
      <color theme="0"/>
      <name val="Bahnschrift"/>
      <family val="2"/>
    </font>
    <font>
      <b/>
      <sz val="14"/>
      <name val="Bahnschrift"/>
      <family val="2"/>
    </font>
    <font>
      <sz val="11"/>
      <name val="Bahnschrift"/>
      <family val="2"/>
    </font>
    <font>
      <sz val="9"/>
      <name val="Bahnschrift Light Condensed"/>
      <family val="2"/>
    </font>
    <font>
      <sz val="8"/>
      <name val="Bahnschrift Light Condensed"/>
      <family val="2"/>
    </font>
    <font>
      <b/>
      <sz val="11"/>
      <color theme="9" tint="-0.249977111117893"/>
      <name val="Bahnschrift Light Condensed"/>
      <family val="2"/>
    </font>
    <font>
      <b/>
      <u/>
      <sz val="11"/>
      <color theme="5"/>
      <name val="Calibri"/>
      <family val="2"/>
      <scheme val="minor"/>
    </font>
    <font>
      <b/>
      <sz val="9"/>
      <color indexed="81"/>
      <name val="Tahoma"/>
      <family val="2"/>
    </font>
    <font>
      <sz val="9"/>
      <color indexed="81"/>
      <name val="Tahoma"/>
      <family val="2"/>
    </font>
    <font>
      <sz val="9"/>
      <color theme="1"/>
      <name val="Calibri"/>
      <family val="2"/>
      <scheme val="minor"/>
    </font>
    <font>
      <sz val="10"/>
      <name val="Calibri"/>
      <family val="2"/>
      <scheme val="minor"/>
    </font>
    <font>
      <b/>
      <sz val="10"/>
      <color theme="1"/>
      <name val="Calibri"/>
      <family val="2"/>
      <scheme val="minor"/>
    </font>
    <font>
      <sz val="12"/>
      <name val="Calibri"/>
      <family val="2"/>
      <scheme val="minor"/>
    </font>
    <font>
      <sz val="9"/>
      <name val="Calibri"/>
      <family val="2"/>
      <scheme val="minor"/>
    </font>
    <font>
      <b/>
      <sz val="11"/>
      <name val="Calibri"/>
      <family val="2"/>
      <scheme val="minor"/>
    </font>
    <font>
      <sz val="11"/>
      <color rgb="FF000000"/>
      <name val="Calibri"/>
      <family val="2"/>
      <scheme val="minor"/>
    </font>
    <font>
      <b/>
      <sz val="16"/>
      <name val="Arial Narrow"/>
      <family val="2"/>
    </font>
    <font>
      <sz val="11"/>
      <color theme="1"/>
      <name val="Arial Narrow"/>
      <family val="2"/>
    </font>
    <font>
      <sz val="11"/>
      <name val="Arial Narrow"/>
      <family val="2"/>
    </font>
    <font>
      <sz val="11"/>
      <color rgb="FF000000"/>
      <name val="Arial Narrow"/>
      <family val="2"/>
    </font>
    <font>
      <b/>
      <sz val="16"/>
      <color rgb="FF000000"/>
      <name val="Arial Narrow"/>
      <family val="2"/>
    </font>
    <font>
      <sz val="16"/>
      <color indexed="72"/>
      <name val="Arial Narrow"/>
      <family val="2"/>
    </font>
    <font>
      <b/>
      <sz val="10"/>
      <color indexed="81"/>
      <name val="Tahoma"/>
      <family val="2"/>
    </font>
  </fonts>
  <fills count="1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theme="9"/>
        <bgColor indexed="64"/>
      </patternFill>
    </fill>
    <fill>
      <patternFill patternType="solid">
        <fgColor theme="2" tint="-0.249977111117893"/>
        <bgColor indexed="64"/>
      </patternFill>
    </fill>
    <fill>
      <patternFill patternType="solid">
        <fgColor rgb="FFFFFFFF"/>
        <bgColor indexed="64"/>
      </patternFill>
    </fill>
    <fill>
      <patternFill patternType="solid">
        <fgColor rgb="FF00B0F0"/>
        <bgColor indexed="64"/>
      </patternFill>
    </fill>
    <fill>
      <patternFill patternType="solid">
        <fgColor theme="8"/>
        <bgColor indexed="64"/>
      </patternFill>
    </fill>
    <fill>
      <patternFill patternType="solid">
        <fgColor rgb="FF0070C0"/>
        <bgColor indexed="64"/>
      </patternFill>
    </fill>
    <fill>
      <patternFill patternType="solid">
        <fgColor theme="7" tint="0.79998168889431442"/>
        <bgColor indexed="64"/>
      </patternFill>
    </fill>
    <fill>
      <patternFill patternType="solid">
        <fgColor rgb="FFFF0000"/>
        <bgColor indexed="64"/>
      </patternFill>
    </fill>
  </fills>
  <borders count="64">
    <border>
      <left/>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thin">
        <color auto="1"/>
      </top>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medium">
        <color auto="1"/>
      </right>
      <top style="medium">
        <color auto="1"/>
      </top>
      <bottom style="thin">
        <color indexed="64"/>
      </bottom>
      <diagonal/>
    </border>
    <border>
      <left style="medium">
        <color auto="1"/>
      </left>
      <right style="thin">
        <color auto="1"/>
      </right>
      <top/>
      <bottom/>
      <diagonal/>
    </border>
    <border>
      <left style="medium">
        <color auto="1"/>
      </left>
      <right/>
      <top style="medium">
        <color auto="1"/>
      </top>
      <bottom style="thin">
        <color auto="1"/>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indexed="64"/>
      </left>
      <right style="medium">
        <color indexed="64"/>
      </right>
      <top style="medium">
        <color indexed="64"/>
      </top>
      <bottom/>
      <diagonal/>
    </border>
    <border>
      <left style="dashed">
        <color theme="0" tint="-0.499984740745262"/>
      </left>
      <right style="thin">
        <color auto="1"/>
      </right>
      <top style="medium">
        <color indexed="64"/>
      </top>
      <bottom/>
      <diagonal/>
    </border>
    <border>
      <left style="dashed">
        <color theme="9" tint="-0.499984740745262"/>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dashed">
        <color theme="0" tint="-0.499984740745262"/>
      </left>
      <right style="thin">
        <color auto="1"/>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s>
  <cellStyleXfs count="7">
    <xf numFmtId="0" fontId="0" fillId="0" borderId="0"/>
    <xf numFmtId="9" fontId="1" fillId="0" borderId="0" applyFont="0" applyFill="0" applyBorder="0" applyAlignment="0" applyProtection="0"/>
    <xf numFmtId="0" fontId="1" fillId="0" borderId="0"/>
    <xf numFmtId="0" fontId="9" fillId="0" borderId="0"/>
    <xf numFmtId="43" fontId="1" fillId="0" borderId="0" applyFont="0" applyFill="0" applyBorder="0" applyAlignment="0" applyProtection="0"/>
    <xf numFmtId="0" fontId="17" fillId="0" borderId="0" applyNumberFormat="0" applyFill="0" applyBorder="0" applyAlignment="0" applyProtection="0"/>
    <xf numFmtId="0" fontId="9" fillId="0" borderId="0" applyNumberFormat="0" applyFont="0" applyFill="0" applyBorder="0" applyAlignment="0" applyProtection="0"/>
  </cellStyleXfs>
  <cellXfs count="455">
    <xf numFmtId="0" fontId="0" fillId="0" borderId="0" xfId="0"/>
    <xf numFmtId="9" fontId="0" fillId="0" borderId="0" xfId="0" applyNumberFormat="1"/>
    <xf numFmtId="9" fontId="0" fillId="0" borderId="0" xfId="1" applyFont="1"/>
    <xf numFmtId="0" fontId="6" fillId="0" borderId="22" xfId="0" applyFont="1" applyBorder="1"/>
    <xf numFmtId="9" fontId="7" fillId="5" borderId="22" xfId="0" applyNumberFormat="1" applyFont="1" applyFill="1" applyBorder="1" applyAlignment="1">
      <alignment vertical="center"/>
    </xf>
    <xf numFmtId="9" fontId="7" fillId="0" borderId="20" xfId="1" applyFont="1" applyBorder="1" applyAlignment="1">
      <alignment vertical="center"/>
    </xf>
    <xf numFmtId="0" fontId="6" fillId="0" borderId="19" xfId="0" applyFont="1" applyBorder="1"/>
    <xf numFmtId="9" fontId="7" fillId="5" borderId="19" xfId="0" applyNumberFormat="1" applyFont="1" applyFill="1" applyBorder="1" applyAlignment="1">
      <alignment vertical="center"/>
    </xf>
    <xf numFmtId="9" fontId="7" fillId="0" borderId="18" xfId="1" applyFont="1" applyBorder="1" applyAlignment="1">
      <alignment vertical="center"/>
    </xf>
    <xf numFmtId="0" fontId="6" fillId="0" borderId="23" xfId="0" applyFont="1" applyBorder="1"/>
    <xf numFmtId="9" fontId="7" fillId="0" borderId="23" xfId="0" applyNumberFormat="1" applyFont="1" applyBorder="1" applyAlignment="1">
      <alignment vertical="center"/>
    </xf>
    <xf numFmtId="9" fontId="7" fillId="0" borderId="25" xfId="0" applyNumberFormat="1"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6" fillId="0" borderId="16" xfId="0" applyFont="1" applyBorder="1"/>
    <xf numFmtId="0" fontId="7" fillId="0" borderId="16" xfId="0" applyFont="1" applyBorder="1" applyAlignment="1">
      <alignment vertical="center"/>
    </xf>
    <xf numFmtId="9" fontId="7" fillId="0" borderId="3" xfId="0" applyNumberFormat="1" applyFont="1" applyBorder="1" applyAlignment="1">
      <alignment vertical="center"/>
    </xf>
    <xf numFmtId="9" fontId="7" fillId="0" borderId="22" xfId="1" applyFont="1" applyBorder="1" applyAlignment="1">
      <alignment vertical="center"/>
    </xf>
    <xf numFmtId="0" fontId="0" fillId="0" borderId="20" xfId="0" applyBorder="1" applyAlignment="1">
      <alignment vertical="center"/>
    </xf>
    <xf numFmtId="9" fontId="7" fillId="0" borderId="19" xfId="1" applyFont="1"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0" fillId="0" borderId="0" xfId="0" applyAlignment="1">
      <alignment horizontal="left" vertical="center"/>
    </xf>
    <xf numFmtId="0" fontId="10" fillId="3" borderId="0" xfId="0" applyFont="1" applyFill="1"/>
    <xf numFmtId="0" fontId="0" fillId="0" borderId="0" xfId="0" applyAlignment="1">
      <alignment horizontal="center" wrapText="1"/>
    </xf>
    <xf numFmtId="0" fontId="0" fillId="0" borderId="0" xfId="0" applyAlignment="1">
      <alignment wrapText="1"/>
    </xf>
    <xf numFmtId="0" fontId="8" fillId="4" borderId="24" xfId="0" applyFont="1" applyFill="1" applyBorder="1" applyAlignment="1">
      <alignment horizontal="left" vertical="center" wrapText="1"/>
    </xf>
    <xf numFmtId="0" fontId="13" fillId="0" borderId="0" xfId="0" applyFont="1"/>
    <xf numFmtId="0" fontId="14" fillId="3" borderId="0" xfId="0" applyFont="1" applyFill="1"/>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3" fillId="0" borderId="0" xfId="0" applyFont="1"/>
    <xf numFmtId="0" fontId="0" fillId="0" borderId="0" xfId="0" applyAlignment="1">
      <alignment vertical="top"/>
    </xf>
    <xf numFmtId="0" fontId="0" fillId="0" borderId="0" xfId="0" applyAlignment="1">
      <alignment horizontal="center" vertical="center"/>
    </xf>
    <xf numFmtId="0" fontId="19" fillId="0" borderId="0" xfId="0" applyFont="1"/>
    <xf numFmtId="0" fontId="20" fillId="0" borderId="0" xfId="0" applyFont="1" applyAlignment="1">
      <alignment horizontal="center" vertical="center"/>
    </xf>
    <xf numFmtId="0" fontId="18" fillId="3" borderId="0" xfId="0" applyFont="1" applyFill="1"/>
    <xf numFmtId="0" fontId="0" fillId="3" borderId="0" xfId="0" applyFill="1"/>
    <xf numFmtId="0" fontId="16" fillId="3" borderId="0" xfId="0" applyFont="1" applyFill="1"/>
    <xf numFmtId="9" fontId="16" fillId="3" borderId="0" xfId="1" applyFont="1" applyFill="1"/>
    <xf numFmtId="0" fontId="15" fillId="3" borderId="0" xfId="0" applyFont="1" applyFill="1"/>
    <xf numFmtId="9" fontId="15" fillId="3" borderId="0" xfId="1" applyFont="1" applyFill="1"/>
    <xf numFmtId="0" fontId="24" fillId="3" borderId="0" xfId="0" applyFont="1" applyFill="1"/>
    <xf numFmtId="0" fontId="18" fillId="9" borderId="0" xfId="0" applyFont="1" applyFill="1"/>
    <xf numFmtId="0" fontId="0" fillId="9" borderId="0" xfId="0" applyFill="1"/>
    <xf numFmtId="0" fontId="0" fillId="9" borderId="18" xfId="0" applyFill="1" applyBorder="1"/>
    <xf numFmtId="0" fontId="18" fillId="9" borderId="19" xfId="0" applyFont="1" applyFill="1" applyBorder="1"/>
    <xf numFmtId="0" fontId="0" fillId="9" borderId="24" xfId="0" applyFill="1" applyBorder="1"/>
    <xf numFmtId="0" fontId="0" fillId="9" borderId="25" xfId="0" applyFill="1" applyBorder="1"/>
    <xf numFmtId="1" fontId="19" fillId="0" borderId="0" xfId="0" applyNumberFormat="1" applyFont="1"/>
    <xf numFmtId="1" fontId="19" fillId="0" borderId="21" xfId="0" applyNumberFormat="1" applyFont="1" applyBorder="1" applyAlignment="1">
      <alignment horizontal="center"/>
    </xf>
    <xf numFmtId="0" fontId="19" fillId="0" borderId="21" xfId="0" applyFont="1" applyBorder="1" applyAlignment="1">
      <alignment horizontal="center"/>
    </xf>
    <xf numFmtId="9" fontId="0" fillId="6" borderId="28" xfId="1" applyFont="1" applyFill="1" applyBorder="1" applyAlignment="1">
      <alignment horizontal="center" vertical="center" wrapText="1"/>
    </xf>
    <xf numFmtId="9" fontId="0" fillId="6" borderId="17" xfId="1" applyFont="1" applyFill="1" applyBorder="1" applyAlignment="1">
      <alignment horizontal="center" vertical="center" wrapText="1"/>
    </xf>
    <xf numFmtId="3" fontId="20" fillId="0" borderId="6" xfId="0" applyNumberFormat="1" applyFont="1" applyBorder="1" applyAlignment="1">
      <alignment horizontal="center" vertical="center" wrapText="1"/>
    </xf>
    <xf numFmtId="3" fontId="20" fillId="0" borderId="7" xfId="0" applyNumberFormat="1" applyFont="1" applyBorder="1" applyAlignment="1">
      <alignment horizontal="center" vertical="center" wrapText="1"/>
    </xf>
    <xf numFmtId="0" fontId="0" fillId="0" borderId="0" xfId="0" applyAlignment="1">
      <alignment horizontal="center"/>
    </xf>
    <xf numFmtId="0" fontId="32" fillId="0" borderId="0" xfId="0" applyFont="1" applyAlignment="1">
      <alignment vertical="top"/>
    </xf>
    <xf numFmtId="0" fontId="33" fillId="3" borderId="34"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48"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3" borderId="6" xfId="0" applyFont="1" applyFill="1" applyBorder="1" applyAlignment="1">
      <alignment horizontal="center" vertical="center" wrapText="1"/>
    </xf>
    <xf numFmtId="1" fontId="37" fillId="3" borderId="6" xfId="1" applyNumberFormat="1" applyFont="1" applyFill="1" applyBorder="1" applyAlignment="1">
      <alignment horizontal="center" vertical="center" wrapText="1"/>
    </xf>
    <xf numFmtId="9" fontId="18" fillId="3" borderId="38" xfId="1" applyFont="1" applyFill="1" applyBorder="1" applyAlignment="1">
      <alignment horizontal="center" vertical="center" wrapText="1"/>
    </xf>
    <xf numFmtId="9" fontId="18" fillId="3" borderId="10" xfId="1" applyFont="1" applyFill="1" applyBorder="1" applyAlignment="1">
      <alignment horizontal="center" vertical="center" wrapText="1"/>
    </xf>
    <xf numFmtId="0" fontId="18" fillId="0" borderId="1" xfId="0" applyFont="1" applyBorder="1" applyAlignment="1">
      <alignment horizontal="center" vertical="center" wrapText="1"/>
    </xf>
    <xf numFmtId="0" fontId="35" fillId="0" borderId="17" xfId="0" applyFont="1" applyBorder="1" applyAlignment="1">
      <alignment horizontal="left" vertical="center" wrapText="1"/>
    </xf>
    <xf numFmtId="0" fontId="0" fillId="0" borderId="17" xfId="0" applyBorder="1" applyAlignment="1">
      <alignment horizontal="center" vertical="center" wrapText="1"/>
    </xf>
    <xf numFmtId="0" fontId="18" fillId="0" borderId="31" xfId="0" applyFont="1" applyBorder="1" applyAlignment="1">
      <alignment horizontal="center" vertical="center" wrapText="1"/>
    </xf>
    <xf numFmtId="0" fontId="0" fillId="6" borderId="28" xfId="0" applyFill="1" applyBorder="1" applyAlignment="1">
      <alignment horizontal="center" vertical="center" wrapText="1"/>
    </xf>
    <xf numFmtId="0" fontId="0" fillId="6" borderId="17" xfId="0" applyFill="1" applyBorder="1" applyAlignment="1">
      <alignment horizontal="center" vertical="center" wrapText="1"/>
    </xf>
    <xf numFmtId="0" fontId="37" fillId="0" borderId="28"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9" fontId="18" fillId="3" borderId="28" xfId="1" applyFont="1" applyFill="1" applyBorder="1" applyAlignment="1">
      <alignment horizontal="center" vertical="center" wrapText="1"/>
    </xf>
    <xf numFmtId="9" fontId="18" fillId="3" borderId="17" xfId="1" applyFont="1" applyFill="1" applyBorder="1" applyAlignment="1">
      <alignment horizontal="center" vertical="center" wrapText="1"/>
    </xf>
    <xf numFmtId="9" fontId="18" fillId="3" borderId="31" xfId="1" applyFont="1" applyFill="1" applyBorder="1" applyAlignment="1">
      <alignment horizontal="center" vertical="center" wrapText="1"/>
    </xf>
    <xf numFmtId="0" fontId="35" fillId="3" borderId="17" xfId="0" applyFont="1" applyFill="1" applyBorder="1" applyAlignment="1">
      <alignment horizontal="left" vertical="center" wrapText="1"/>
    </xf>
    <xf numFmtId="0" fontId="0" fillId="0" borderId="0" xfId="0" applyAlignment="1">
      <alignment vertical="top" wrapText="1"/>
    </xf>
    <xf numFmtId="0" fontId="33" fillId="3" borderId="33" xfId="0" applyFont="1" applyFill="1" applyBorder="1" applyAlignment="1">
      <alignment horizontal="center" vertical="center" wrapText="1"/>
    </xf>
    <xf numFmtId="0" fontId="20" fillId="3" borderId="0" xfId="0" applyFont="1" applyFill="1" applyAlignment="1">
      <alignment horizontal="center" vertical="center" wrapText="1"/>
    </xf>
    <xf numFmtId="0" fontId="34" fillId="3" borderId="47"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21" xfId="0" applyFont="1" applyFill="1" applyBorder="1" applyAlignment="1">
      <alignment horizontal="center" vertical="center" wrapText="1"/>
    </xf>
    <xf numFmtId="1" fontId="20" fillId="3" borderId="21" xfId="0" applyNumberFormat="1" applyFont="1" applyFill="1" applyBorder="1" applyAlignment="1">
      <alignment horizontal="center" vertical="center" wrapText="1"/>
    </xf>
    <xf numFmtId="0" fontId="34" fillId="3" borderId="21" xfId="0" applyFont="1" applyFill="1" applyBorder="1" applyAlignment="1">
      <alignment horizontal="center" vertical="center" wrapText="1"/>
    </xf>
    <xf numFmtId="0" fontId="35" fillId="0" borderId="28" xfId="0" applyFont="1" applyBorder="1" applyAlignment="1">
      <alignment horizontal="left" vertical="top" wrapText="1"/>
    </xf>
    <xf numFmtId="0" fontId="4" fillId="0" borderId="32" xfId="0" applyFont="1" applyBorder="1" applyAlignment="1">
      <alignment horizontal="left" vertical="center" wrapText="1"/>
    </xf>
    <xf numFmtId="0" fontId="10" fillId="0" borderId="0" xfId="0" applyFont="1"/>
    <xf numFmtId="1" fontId="18" fillId="0" borderId="17" xfId="0" applyNumberFormat="1" applyFont="1" applyBorder="1" applyAlignment="1">
      <alignment horizontal="center" vertical="center" wrapText="1"/>
    </xf>
    <xf numFmtId="1" fontId="18" fillId="0" borderId="29" xfId="0" applyNumberFormat="1"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0" fillId="6" borderId="29" xfId="0" applyFill="1" applyBorder="1" applyAlignment="1">
      <alignment horizontal="center" vertical="center" wrapText="1"/>
    </xf>
    <xf numFmtId="9" fontId="0" fillId="6" borderId="29" xfId="1" applyFont="1" applyFill="1" applyBorder="1" applyAlignment="1">
      <alignment horizontal="center" vertical="center" wrapText="1"/>
    </xf>
    <xf numFmtId="9" fontId="0" fillId="6" borderId="29" xfId="0" applyNumberFormat="1" applyFill="1" applyBorder="1" applyAlignment="1">
      <alignment horizontal="center" vertical="center" wrapText="1"/>
    </xf>
    <xf numFmtId="9" fontId="18" fillId="3" borderId="36" xfId="1"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9" fontId="18" fillId="0" borderId="37" xfId="1" applyFont="1" applyBorder="1" applyAlignment="1">
      <alignment horizontal="center" vertical="center" wrapText="1"/>
    </xf>
    <xf numFmtId="9" fontId="18" fillId="0" borderId="32" xfId="1" applyFont="1" applyBorder="1" applyAlignment="1">
      <alignment horizontal="center" vertical="center" wrapText="1"/>
    </xf>
    <xf numFmtId="9" fontId="36" fillId="0" borderId="37" xfId="0" applyNumberFormat="1" applyFont="1" applyBorder="1" applyAlignment="1">
      <alignment horizontal="left" vertical="top" wrapText="1"/>
    </xf>
    <xf numFmtId="9" fontId="36" fillId="0" borderId="32" xfId="0" applyNumberFormat="1" applyFont="1" applyBorder="1" applyAlignment="1">
      <alignment horizontal="left" vertical="top" wrapText="1"/>
    </xf>
    <xf numFmtId="3" fontId="18" fillId="0" borderId="37" xfId="0" applyNumberFormat="1" applyFont="1" applyBorder="1" applyAlignment="1">
      <alignment horizontal="center" vertical="center" wrapText="1"/>
    </xf>
    <xf numFmtId="3" fontId="18" fillId="0" borderId="32"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3" applyFont="1" applyBorder="1" applyAlignment="1">
      <alignment horizontal="left" vertical="center" wrapText="1"/>
    </xf>
    <xf numFmtId="0" fontId="3" fillId="3" borderId="37" xfId="3" applyFont="1" applyFill="1" applyBorder="1" applyAlignment="1">
      <alignment horizontal="center" vertical="center" wrapText="1"/>
    </xf>
    <xf numFmtId="0" fontId="3" fillId="0" borderId="38" xfId="3" applyFont="1" applyBorder="1" applyAlignment="1">
      <alignment horizontal="center" vertical="center" wrapText="1"/>
    </xf>
    <xf numFmtId="3" fontId="3" fillId="0" borderId="11" xfId="3" applyNumberFormat="1" applyFont="1" applyBorder="1" applyAlignment="1">
      <alignment horizontal="center" vertical="center" wrapText="1"/>
    </xf>
    <xf numFmtId="0" fontId="3" fillId="0" borderId="37" xfId="3" applyFont="1" applyBorder="1" applyAlignment="1">
      <alignment horizontal="center" vertical="center" wrapText="1"/>
    </xf>
    <xf numFmtId="3" fontId="2" fillId="0" borderId="11" xfId="3" applyNumberFormat="1" applyFont="1" applyBorder="1" applyAlignment="1">
      <alignment horizontal="center" vertical="center" wrapText="1"/>
    </xf>
    <xf numFmtId="0" fontId="4" fillId="0" borderId="32" xfId="3" applyFont="1" applyBorder="1" applyAlignment="1">
      <alignment horizontal="left" vertical="center" wrapText="1"/>
    </xf>
    <xf numFmtId="0" fontId="3" fillId="3" borderId="32" xfId="3" applyFont="1" applyFill="1" applyBorder="1" applyAlignment="1">
      <alignment horizontal="center" vertical="center" wrapText="1"/>
    </xf>
    <xf numFmtId="0" fontId="3" fillId="3" borderId="28" xfId="3" applyFont="1" applyFill="1" applyBorder="1" applyAlignment="1">
      <alignment horizontal="center" vertical="center" wrapText="1"/>
    </xf>
    <xf numFmtId="3" fontId="3" fillId="3" borderId="29" xfId="3" applyNumberFormat="1" applyFont="1" applyFill="1" applyBorder="1" applyAlignment="1">
      <alignment horizontal="center" vertical="center" wrapText="1"/>
    </xf>
    <xf numFmtId="0" fontId="4" fillId="0" borderId="32" xfId="6" applyNumberFormat="1" applyFont="1" applyFill="1" applyBorder="1" applyAlignment="1">
      <alignment horizontal="center" vertical="center" wrapText="1"/>
    </xf>
    <xf numFmtId="0" fontId="2" fillId="3" borderId="28" xfId="3" applyFont="1" applyFill="1" applyBorder="1" applyAlignment="1">
      <alignment horizontal="center" vertical="center" wrapText="1"/>
    </xf>
    <xf numFmtId="3" fontId="2" fillId="3" borderId="29" xfId="3" applyNumberFormat="1" applyFont="1" applyFill="1" applyBorder="1" applyAlignment="1">
      <alignment horizontal="center" vertical="center" wrapText="1"/>
    </xf>
    <xf numFmtId="0" fontId="4" fillId="0" borderId="30" xfId="3" applyFont="1" applyBorder="1" applyAlignment="1">
      <alignment horizontal="left" vertical="center" wrapText="1"/>
    </xf>
    <xf numFmtId="0" fontId="3" fillId="3" borderId="30" xfId="3" applyFont="1" applyFill="1" applyBorder="1" applyAlignment="1">
      <alignment horizontal="center" vertical="center" wrapText="1"/>
    </xf>
    <xf numFmtId="0" fontId="3" fillId="3" borderId="39" xfId="3" applyFont="1" applyFill="1" applyBorder="1" applyAlignment="1">
      <alignment horizontal="center" vertical="center" wrapText="1"/>
    </xf>
    <xf numFmtId="3" fontId="3" fillId="3" borderId="13" xfId="3" applyNumberFormat="1" applyFont="1" applyFill="1" applyBorder="1" applyAlignment="1">
      <alignment horizontal="center" vertical="center" wrapText="1"/>
    </xf>
    <xf numFmtId="0" fontId="4" fillId="0" borderId="30" xfId="6" applyNumberFormat="1" applyFont="1" applyFill="1" applyBorder="1" applyAlignment="1">
      <alignment horizontal="center" vertical="center" wrapText="1"/>
    </xf>
    <xf numFmtId="0" fontId="2" fillId="3" borderId="39" xfId="3" applyFont="1" applyFill="1" applyBorder="1" applyAlignment="1">
      <alignment horizontal="center" vertical="center" wrapText="1"/>
    </xf>
    <xf numFmtId="3" fontId="2" fillId="3" borderId="13" xfId="3" applyNumberFormat="1" applyFont="1" applyFill="1" applyBorder="1" applyAlignment="1">
      <alignment horizontal="center" vertical="center" wrapText="1"/>
    </xf>
    <xf numFmtId="0" fontId="3" fillId="0" borderId="37" xfId="3" applyFont="1" applyBorder="1" applyAlignment="1">
      <alignment horizontal="left" vertical="center" wrapText="1"/>
    </xf>
    <xf numFmtId="0" fontId="3" fillId="3" borderId="38" xfId="3" applyFont="1" applyFill="1" applyBorder="1" applyAlignment="1">
      <alignment horizontal="center" vertical="center" wrapText="1"/>
    </xf>
    <xf numFmtId="3" fontId="3" fillId="3" borderId="11" xfId="3" applyNumberFormat="1" applyFont="1" applyFill="1" applyBorder="1" applyAlignment="1">
      <alignment horizontal="center" vertical="center" wrapText="1"/>
    </xf>
    <xf numFmtId="0" fontId="4" fillId="0" borderId="37" xfId="6" applyNumberFormat="1" applyFont="1" applyFill="1" applyBorder="1" applyAlignment="1">
      <alignment horizontal="center" vertical="center" wrapText="1"/>
    </xf>
    <xf numFmtId="0" fontId="2" fillId="3" borderId="38" xfId="3" applyFont="1" applyFill="1" applyBorder="1" applyAlignment="1">
      <alignment horizontal="center" vertical="center" wrapText="1"/>
    </xf>
    <xf numFmtId="3" fontId="2" fillId="3" borderId="11" xfId="3" applyNumberFormat="1" applyFont="1" applyFill="1" applyBorder="1" applyAlignment="1">
      <alignment horizontal="center" vertical="center" wrapText="1"/>
    </xf>
    <xf numFmtId="0" fontId="3" fillId="0" borderId="32" xfId="3" applyFont="1" applyBorder="1" applyAlignment="1">
      <alignment horizontal="center" vertical="center" wrapText="1"/>
    </xf>
    <xf numFmtId="0" fontId="3" fillId="0" borderId="32" xfId="3" applyFont="1" applyBorder="1" applyAlignment="1">
      <alignment horizontal="left" vertical="center" wrapText="1"/>
    </xf>
    <xf numFmtId="3" fontId="3" fillId="3" borderId="28" xfId="3" applyNumberFormat="1" applyFont="1" applyFill="1" applyBorder="1" applyAlignment="1">
      <alignment horizontal="center" vertical="center" wrapText="1"/>
    </xf>
    <xf numFmtId="3" fontId="2" fillId="3" borderId="28" xfId="3" applyNumberFormat="1" applyFont="1" applyFill="1" applyBorder="1" applyAlignment="1">
      <alignment horizontal="center" vertical="center" wrapText="1"/>
    </xf>
    <xf numFmtId="0" fontId="3" fillId="0" borderId="30" xfId="3" applyFont="1" applyBorder="1" applyAlignment="1">
      <alignment horizontal="center" vertical="center" wrapText="1"/>
    </xf>
    <xf numFmtId="0" fontId="3" fillId="0" borderId="30" xfId="3" applyFont="1" applyBorder="1" applyAlignment="1">
      <alignment horizontal="left" vertical="center" wrapText="1"/>
    </xf>
    <xf numFmtId="3" fontId="3" fillId="3" borderId="37" xfId="3" applyNumberFormat="1" applyFont="1" applyFill="1" applyBorder="1" applyAlignment="1">
      <alignment horizontal="center" vertical="center" wrapText="1"/>
    </xf>
    <xf numFmtId="3" fontId="3" fillId="3" borderId="32" xfId="3" applyNumberFormat="1" applyFont="1" applyFill="1" applyBorder="1" applyAlignment="1">
      <alignment horizontal="center" vertical="center" wrapText="1"/>
    </xf>
    <xf numFmtId="0" fontId="3" fillId="3" borderId="32" xfId="3" applyFont="1" applyFill="1" applyBorder="1" applyAlignment="1">
      <alignment horizontal="left" vertical="center" wrapText="1"/>
    </xf>
    <xf numFmtId="0" fontId="5" fillId="0" borderId="37" xfId="3" applyFont="1" applyBorder="1" applyAlignment="1">
      <alignment horizontal="center" vertical="center" wrapText="1"/>
    </xf>
    <xf numFmtId="0" fontId="5" fillId="0" borderId="38" xfId="3" applyFont="1" applyBorder="1" applyAlignment="1">
      <alignment horizontal="center" vertical="center" wrapText="1"/>
    </xf>
    <xf numFmtId="164" fontId="43" fillId="0" borderId="11" xfId="3" applyNumberFormat="1" applyFont="1" applyBorder="1" applyAlignment="1">
      <alignment horizontal="center" vertical="center" wrapText="1"/>
    </xf>
    <xf numFmtId="0" fontId="5" fillId="0" borderId="30" xfId="3" applyFont="1" applyBorder="1" applyAlignment="1">
      <alignment horizontal="left" vertical="center" wrapText="1"/>
    </xf>
    <xf numFmtId="0" fontId="5" fillId="0" borderId="30" xfId="3" applyFont="1" applyBorder="1" applyAlignment="1">
      <alignment horizontal="center" vertical="center" wrapText="1"/>
    </xf>
    <xf numFmtId="0" fontId="5" fillId="0" borderId="39" xfId="3" applyFont="1" applyBorder="1" applyAlignment="1">
      <alignment horizontal="center" vertical="center" wrapText="1"/>
    </xf>
    <xf numFmtId="3" fontId="5" fillId="0" borderId="13" xfId="3" applyNumberFormat="1" applyFont="1" applyBorder="1" applyAlignment="1">
      <alignment horizontal="center" vertical="center" wrapText="1"/>
    </xf>
    <xf numFmtId="3" fontId="3" fillId="3" borderId="30" xfId="3" applyNumberFormat="1" applyFont="1" applyFill="1" applyBorder="1" applyAlignment="1">
      <alignment horizontal="center" vertical="center" wrapText="1"/>
    </xf>
    <xf numFmtId="3" fontId="43" fillId="0" borderId="13" xfId="3" applyNumberFormat="1" applyFont="1" applyBorder="1" applyAlignment="1">
      <alignment horizontal="center" vertical="center" wrapText="1"/>
    </xf>
    <xf numFmtId="0" fontId="4" fillId="0" borderId="37" xfId="0" applyFont="1" applyBorder="1" applyAlignment="1">
      <alignment horizontal="left" vertical="center" wrapText="1"/>
    </xf>
    <xf numFmtId="3" fontId="5" fillId="0" borderId="11" xfId="3" applyNumberFormat="1" applyFont="1" applyBorder="1" applyAlignment="1">
      <alignment horizontal="center" vertical="center" wrapText="1"/>
    </xf>
    <xf numFmtId="3" fontId="43" fillId="0" borderId="11" xfId="3" applyNumberFormat="1" applyFont="1" applyBorder="1" applyAlignment="1">
      <alignment horizontal="center" vertical="center" wrapText="1"/>
    </xf>
    <xf numFmtId="0" fontId="5" fillId="0" borderId="28" xfId="3" applyFont="1" applyBorder="1" applyAlignment="1">
      <alignment horizontal="center" vertical="center" wrapText="1"/>
    </xf>
    <xf numFmtId="3" fontId="5" fillId="0" borderId="29" xfId="3" applyNumberFormat="1" applyFont="1" applyBorder="1" applyAlignment="1">
      <alignment horizontal="center" vertical="center" wrapText="1"/>
    </xf>
    <xf numFmtId="3" fontId="43" fillId="0" borderId="29" xfId="3" applyNumberFormat="1" applyFont="1" applyBorder="1" applyAlignment="1">
      <alignment horizontal="center" vertical="center" wrapText="1"/>
    </xf>
    <xf numFmtId="0" fontId="4" fillId="3" borderId="32"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4" fillId="3" borderId="30" xfId="0" applyFont="1" applyFill="1" applyBorder="1" applyAlignment="1">
      <alignment horizontal="center" vertical="center" wrapText="1"/>
    </xf>
    <xf numFmtId="9" fontId="3" fillId="3" borderId="38" xfId="1" applyFont="1" applyFill="1" applyBorder="1" applyAlignment="1">
      <alignment horizontal="center" vertical="center" wrapText="1"/>
    </xf>
    <xf numFmtId="9" fontId="3" fillId="3" borderId="11" xfId="1" applyFont="1" applyFill="1" applyBorder="1" applyAlignment="1">
      <alignment horizontal="center" vertical="center" wrapText="1"/>
    </xf>
    <xf numFmtId="0" fontId="4" fillId="3" borderId="37" xfId="0" applyFont="1" applyFill="1" applyBorder="1" applyAlignment="1">
      <alignment horizontal="center" vertical="center" wrapText="1"/>
    </xf>
    <xf numFmtId="0" fontId="5" fillId="0" borderId="32" xfId="3" applyFont="1" applyBorder="1" applyAlignment="1">
      <alignment horizontal="left" vertical="center" wrapText="1"/>
    </xf>
    <xf numFmtId="0" fontId="5" fillId="0" borderId="32" xfId="3" applyFont="1" applyBorder="1" applyAlignment="1">
      <alignment horizontal="center" vertical="center" wrapText="1"/>
    </xf>
    <xf numFmtId="164" fontId="5" fillId="0" borderId="13" xfId="3" applyNumberFormat="1" applyFont="1" applyBorder="1" applyAlignment="1">
      <alignment horizontal="center" vertical="center" wrapText="1"/>
    </xf>
    <xf numFmtId="164" fontId="43" fillId="0" borderId="13" xfId="3" applyNumberFormat="1" applyFont="1" applyBorder="1" applyAlignment="1">
      <alignment horizontal="center" vertical="center" wrapText="1"/>
    </xf>
    <xf numFmtId="0" fontId="4" fillId="3" borderId="37" xfId="0" applyFont="1" applyFill="1" applyBorder="1" applyAlignment="1">
      <alignment horizontal="left" vertical="center" wrapText="1"/>
    </xf>
    <xf numFmtId="0" fontId="5" fillId="3" borderId="38" xfId="3" applyFont="1" applyFill="1" applyBorder="1" applyAlignment="1">
      <alignment horizontal="center" vertical="center" wrapText="1"/>
    </xf>
    <xf numFmtId="3" fontId="5" fillId="3" borderId="11" xfId="3" applyNumberFormat="1" applyFont="1" applyFill="1" applyBorder="1" applyAlignment="1">
      <alignment horizontal="center" vertical="center" wrapText="1"/>
    </xf>
    <xf numFmtId="0" fontId="43" fillId="3" borderId="38" xfId="3" applyFont="1" applyFill="1" applyBorder="1" applyAlignment="1">
      <alignment horizontal="center" vertical="center" wrapText="1"/>
    </xf>
    <xf numFmtId="3" fontId="43" fillId="3" borderId="11" xfId="3" applyNumberFormat="1" applyFont="1" applyFill="1" applyBorder="1" applyAlignment="1">
      <alignment horizontal="center" vertical="center" wrapText="1"/>
    </xf>
    <xf numFmtId="0" fontId="3" fillId="3" borderId="30" xfId="3" applyFont="1" applyFill="1" applyBorder="1" applyAlignment="1">
      <alignment horizontal="left" vertical="center" wrapText="1"/>
    </xf>
    <xf numFmtId="164" fontId="5" fillId="0" borderId="29" xfId="3" applyNumberFormat="1" applyFont="1" applyBorder="1" applyAlignment="1">
      <alignment horizontal="center" vertical="center" wrapText="1"/>
    </xf>
    <xf numFmtId="164" fontId="43" fillId="0" borderId="29" xfId="3" applyNumberFormat="1" applyFont="1" applyBorder="1" applyAlignment="1">
      <alignment horizontal="center" vertical="center" wrapText="1"/>
    </xf>
    <xf numFmtId="0" fontId="2" fillId="0" borderId="52" xfId="3" applyFont="1" applyBorder="1" applyAlignment="1">
      <alignment horizontal="center" vertical="center" wrapText="1"/>
    </xf>
    <xf numFmtId="0" fontId="3" fillId="0" borderId="52" xfId="3" applyFont="1" applyBorder="1" applyAlignment="1">
      <alignment horizontal="center" vertical="center" wrapText="1"/>
    </xf>
    <xf numFmtId="0" fontId="3" fillId="0" borderId="52" xfId="3" applyFont="1" applyBorder="1" applyAlignment="1">
      <alignment horizontal="left" vertical="center" wrapText="1"/>
    </xf>
    <xf numFmtId="0" fontId="5" fillId="0" borderId="52" xfId="3" applyFont="1" applyBorder="1" applyAlignment="1">
      <alignment horizontal="center" vertical="center" wrapText="1"/>
    </xf>
    <xf numFmtId="0" fontId="5" fillId="0" borderId="51" xfId="3" applyFont="1" applyBorder="1" applyAlignment="1">
      <alignment horizontal="center" vertical="center" wrapText="1"/>
    </xf>
    <xf numFmtId="9" fontId="3" fillId="3" borderId="52" xfId="3" applyNumberFormat="1" applyFont="1" applyFill="1" applyBorder="1" applyAlignment="1">
      <alignment horizontal="center" vertical="center" wrapText="1"/>
    </xf>
    <xf numFmtId="0" fontId="5" fillId="10" borderId="52" xfId="0" applyFont="1" applyFill="1" applyBorder="1" applyAlignment="1">
      <alignment horizontal="center" vertical="center" wrapText="1"/>
    </xf>
    <xf numFmtId="3" fontId="3" fillId="3" borderId="52" xfId="3" applyNumberFormat="1" applyFont="1" applyFill="1" applyBorder="1" applyAlignment="1">
      <alignment horizontal="center" vertical="center" wrapText="1"/>
    </xf>
    <xf numFmtId="164" fontId="43" fillId="0" borderId="9" xfId="3" applyNumberFormat="1" applyFont="1" applyBorder="1" applyAlignment="1">
      <alignment horizontal="center" vertical="center" wrapText="1"/>
    </xf>
    <xf numFmtId="3" fontId="3" fillId="0" borderId="37" xfId="3" applyNumberFormat="1" applyFont="1" applyBorder="1" applyAlignment="1">
      <alignment horizontal="center" vertical="center" wrapText="1"/>
    </xf>
    <xf numFmtId="0" fontId="3" fillId="0" borderId="39" xfId="3" applyFont="1" applyBorder="1" applyAlignment="1">
      <alignment horizontal="center" vertical="center" wrapText="1"/>
    </xf>
    <xf numFmtId="3" fontId="3" fillId="0" borderId="13" xfId="3" applyNumberFormat="1" applyFont="1" applyBorder="1" applyAlignment="1">
      <alignment horizontal="center" vertical="center" wrapText="1"/>
    </xf>
    <xf numFmtId="3" fontId="3" fillId="0" borderId="30" xfId="3" applyNumberFormat="1" applyFont="1" applyBorder="1" applyAlignment="1">
      <alignment horizontal="center" vertical="center" wrapText="1"/>
    </xf>
    <xf numFmtId="3" fontId="2" fillId="0" borderId="13" xfId="3" applyNumberFormat="1" applyFont="1" applyBorder="1" applyAlignment="1">
      <alignment horizontal="center" vertical="center" wrapText="1"/>
    </xf>
    <xf numFmtId="0" fontId="3" fillId="0" borderId="28" xfId="3" applyFont="1" applyBorder="1" applyAlignment="1">
      <alignment horizontal="center" vertical="center" wrapText="1"/>
    </xf>
    <xf numFmtId="3" fontId="3" fillId="0" borderId="29" xfId="3" applyNumberFormat="1" applyFont="1" applyBorder="1" applyAlignment="1">
      <alignment horizontal="center" vertical="center" wrapText="1"/>
    </xf>
    <xf numFmtId="3" fontId="3" fillId="0" borderId="32" xfId="3" applyNumberFormat="1" applyFont="1" applyBorder="1" applyAlignment="1">
      <alignment horizontal="center" vertical="center" wrapText="1"/>
    </xf>
    <xf numFmtId="3" fontId="2" fillId="0" borderId="29" xfId="3" applyNumberFormat="1" applyFont="1" applyBorder="1" applyAlignment="1">
      <alignment horizontal="center" vertical="center" wrapText="1"/>
    </xf>
    <xf numFmtId="9" fontId="3" fillId="0" borderId="32" xfId="3" applyNumberFormat="1" applyFont="1" applyBorder="1" applyAlignment="1">
      <alignment horizontal="center" vertical="center" wrapText="1"/>
    </xf>
    <xf numFmtId="9" fontId="3" fillId="0" borderId="28" xfId="1" applyFont="1" applyBorder="1" applyAlignment="1">
      <alignment horizontal="center" vertical="center" wrapText="1"/>
    </xf>
    <xf numFmtId="9" fontId="3" fillId="0" borderId="29" xfId="1" applyFont="1" applyBorder="1" applyAlignment="1">
      <alignment horizontal="center" vertical="center" wrapText="1"/>
    </xf>
    <xf numFmtId="0" fontId="18" fillId="3" borderId="31"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0" borderId="31" xfId="0" applyFont="1" applyBorder="1" applyAlignment="1">
      <alignment horizontal="center" vertical="center"/>
    </xf>
    <xf numFmtId="0" fontId="18" fillId="7" borderId="31" xfId="0" applyFont="1" applyFill="1" applyBorder="1" applyAlignment="1">
      <alignment horizontal="center" vertical="center"/>
    </xf>
    <xf numFmtId="0" fontId="0" fillId="3" borderId="1" xfId="0" applyFill="1" applyBorder="1" applyAlignment="1">
      <alignment horizontal="center" vertical="center" wrapText="1"/>
    </xf>
    <xf numFmtId="1" fontId="38" fillId="3" borderId="1" xfId="1" applyNumberFormat="1" applyFont="1" applyFill="1" applyBorder="1" applyAlignment="1">
      <alignment horizontal="center" vertical="center"/>
    </xf>
    <xf numFmtId="0" fontId="38" fillId="3" borderId="1" xfId="0" applyFont="1" applyFill="1" applyBorder="1" applyAlignment="1">
      <alignment horizontal="center" vertical="center"/>
    </xf>
    <xf numFmtId="43" fontId="38" fillId="3" borderId="1" xfId="4" applyFont="1" applyFill="1" applyBorder="1" applyAlignment="1">
      <alignment horizontal="center" vertical="center"/>
    </xf>
    <xf numFmtId="1" fontId="38" fillId="3" borderId="1" xfId="0" applyNumberFormat="1" applyFont="1" applyFill="1" applyBorder="1" applyAlignment="1">
      <alignment horizontal="center" vertical="center"/>
    </xf>
    <xf numFmtId="0" fontId="40" fillId="3" borderId="17" xfId="3" applyFont="1" applyFill="1" applyBorder="1" applyAlignment="1">
      <alignment horizontal="center" vertical="center" wrapText="1"/>
    </xf>
    <xf numFmtId="0" fontId="42" fillId="0" borderId="17" xfId="3" applyFont="1" applyBorder="1" applyAlignment="1">
      <alignment horizontal="center" vertical="center" wrapText="1"/>
    </xf>
    <xf numFmtId="0" fontId="41" fillId="0" borderId="17" xfId="0" applyFont="1" applyBorder="1" applyAlignment="1">
      <alignment horizontal="center" vertical="center" wrapText="1"/>
    </xf>
    <xf numFmtId="9" fontId="40" fillId="3" borderId="17" xfId="3" applyNumberFormat="1" applyFont="1" applyFill="1" applyBorder="1" applyAlignment="1">
      <alignment horizontal="center" vertical="center" wrapText="1"/>
    </xf>
    <xf numFmtId="0" fontId="41" fillId="3" borderId="17" xfId="0" applyFont="1" applyFill="1" applyBorder="1" applyAlignment="1">
      <alignment horizontal="center" vertical="center" wrapText="1"/>
    </xf>
    <xf numFmtId="0" fontId="40" fillId="0" borderId="17" xfId="3" applyFont="1" applyBorder="1" applyAlignment="1">
      <alignment horizontal="center" vertical="center" wrapText="1"/>
    </xf>
    <xf numFmtId="9" fontId="40" fillId="0" borderId="17" xfId="3" applyNumberFormat="1" applyFont="1" applyBorder="1" applyAlignment="1">
      <alignment horizontal="center" vertical="center" wrapText="1"/>
    </xf>
    <xf numFmtId="0" fontId="35" fillId="0" borderId="54" xfId="0" applyFont="1" applyBorder="1" applyAlignment="1">
      <alignment horizontal="left" vertical="center" wrapText="1"/>
    </xf>
    <xf numFmtId="0" fontId="0" fillId="0" borderId="54" xfId="0" applyBorder="1" applyAlignment="1">
      <alignment horizontal="center" vertical="center" wrapText="1"/>
    </xf>
    <xf numFmtId="0" fontId="18" fillId="0" borderId="55" xfId="0" applyFont="1" applyBorder="1" applyAlignment="1">
      <alignment horizontal="center" vertical="center" wrapText="1"/>
    </xf>
    <xf numFmtId="0" fontId="40" fillId="3" borderId="54" xfId="3" applyFont="1" applyFill="1" applyBorder="1" applyAlignment="1">
      <alignment horizontal="center" vertical="center" wrapText="1"/>
    </xf>
    <xf numFmtId="1" fontId="0" fillId="3" borderId="15" xfId="0" applyNumberFormat="1" applyFill="1" applyBorder="1" applyAlignment="1">
      <alignment horizontal="center" vertical="center" wrapText="1"/>
    </xf>
    <xf numFmtId="1" fontId="18" fillId="0" borderId="54" xfId="0" applyNumberFormat="1" applyFont="1" applyBorder="1" applyAlignment="1">
      <alignment horizontal="center" vertical="center" wrapText="1"/>
    </xf>
    <xf numFmtId="1" fontId="18" fillId="0" borderId="26" xfId="0" applyNumberFormat="1" applyFont="1" applyBorder="1" applyAlignment="1">
      <alignment horizontal="center" vertical="center" wrapText="1"/>
    </xf>
    <xf numFmtId="0" fontId="0" fillId="6" borderId="53" xfId="0" applyFill="1" applyBorder="1" applyAlignment="1">
      <alignment horizontal="center" vertical="center" wrapText="1"/>
    </xf>
    <xf numFmtId="0" fontId="0" fillId="6" borderId="54" xfId="0" applyFill="1" applyBorder="1" applyAlignment="1">
      <alignment horizontal="center" vertical="center" wrapText="1"/>
    </xf>
    <xf numFmtId="0" fontId="0" fillId="6" borderId="26" xfId="0" applyFill="1" applyBorder="1" applyAlignment="1">
      <alignment horizontal="center" vertical="center" wrapText="1"/>
    </xf>
    <xf numFmtId="0" fontId="33" fillId="3" borderId="51" xfId="0" applyFont="1" applyFill="1" applyBorder="1" applyAlignment="1">
      <alignment horizontal="center" vertical="center" wrapText="1"/>
    </xf>
    <xf numFmtId="0" fontId="33" fillId="3" borderId="43"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56"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34" fillId="4" borderId="57"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5" fillId="5" borderId="28" xfId="0" applyFont="1" applyFill="1" applyBorder="1" applyAlignment="1">
      <alignment horizontal="left" vertical="top" wrapText="1"/>
    </xf>
    <xf numFmtId="0" fontId="35" fillId="11" borderId="28" xfId="0" applyFont="1" applyFill="1" applyBorder="1" applyAlignment="1">
      <alignment horizontal="left" vertical="top" wrapText="1"/>
    </xf>
    <xf numFmtId="9" fontId="3" fillId="3" borderId="42" xfId="3" applyNumberFormat="1" applyFont="1" applyFill="1" applyBorder="1" applyAlignment="1">
      <alignment horizontal="center" vertical="center" wrapText="1"/>
    </xf>
    <xf numFmtId="9" fontId="3" fillId="3" borderId="58" xfId="3" applyNumberFormat="1" applyFont="1" applyFill="1" applyBorder="1" applyAlignment="1">
      <alignment horizontal="center" vertical="center" wrapText="1"/>
    </xf>
    <xf numFmtId="9" fontId="3" fillId="3" borderId="59" xfId="3" applyNumberFormat="1"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10" borderId="40" xfId="0" applyFont="1" applyFill="1" applyBorder="1" applyAlignment="1">
      <alignment horizontal="center" vertical="center" wrapText="1"/>
    </xf>
    <xf numFmtId="0" fontId="5" fillId="10" borderId="60" xfId="0" applyFont="1" applyFill="1" applyBorder="1" applyAlignment="1">
      <alignment horizontal="center" vertical="center" wrapText="1"/>
    </xf>
    <xf numFmtId="0" fontId="5" fillId="10" borderId="61" xfId="0" applyFont="1" applyFill="1" applyBorder="1" applyAlignment="1">
      <alignment horizontal="center" vertical="center" wrapText="1"/>
    </xf>
    <xf numFmtId="0" fontId="3" fillId="0" borderId="6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Alignment="1">
      <alignment wrapText="1"/>
    </xf>
    <xf numFmtId="0" fontId="3" fillId="0" borderId="37" xfId="0" applyFont="1" applyBorder="1" applyAlignment="1">
      <alignment vertical="center" wrapText="1"/>
    </xf>
    <xf numFmtId="0" fontId="3" fillId="0" borderId="32" xfId="0" applyFont="1" applyBorder="1" applyAlignment="1">
      <alignment vertical="center" wrapText="1"/>
    </xf>
    <xf numFmtId="0" fontId="3" fillId="0" borderId="30" xfId="0" applyFont="1" applyBorder="1" applyAlignment="1">
      <alignment vertical="center" wrapText="1"/>
    </xf>
    <xf numFmtId="0" fontId="3" fillId="0" borderId="62" xfId="0" applyFont="1" applyBorder="1" applyAlignment="1">
      <alignment vertical="center" wrapText="1"/>
    </xf>
    <xf numFmtId="0" fontId="3" fillId="0" borderId="8" xfId="0" applyFont="1" applyBorder="1" applyAlignment="1">
      <alignment vertical="center" wrapText="1"/>
    </xf>
    <xf numFmtId="0" fontId="3" fillId="5" borderId="32" xfId="0" applyFont="1" applyFill="1" applyBorder="1" applyAlignment="1">
      <alignment vertical="center" wrapText="1"/>
    </xf>
    <xf numFmtId="0" fontId="5" fillId="3" borderId="37" xfId="3" applyFont="1" applyFill="1" applyBorder="1" applyAlignment="1">
      <alignment horizontal="left" vertical="center" wrapText="1"/>
    </xf>
    <xf numFmtId="3" fontId="5" fillId="0" borderId="9" xfId="3" applyNumberFormat="1" applyFont="1" applyBorder="1" applyAlignment="1">
      <alignment horizontal="center" vertical="center" wrapText="1"/>
    </xf>
    <xf numFmtId="0" fontId="3" fillId="3" borderId="37" xfId="0" applyFont="1" applyFill="1" applyBorder="1" applyAlignment="1">
      <alignment vertical="center" wrapText="1"/>
    </xf>
    <xf numFmtId="0" fontId="3" fillId="3" borderId="32" xfId="0" applyFont="1" applyFill="1" applyBorder="1" applyAlignment="1">
      <alignment vertical="center" wrapText="1"/>
    </xf>
    <xf numFmtId="164" fontId="3" fillId="3" borderId="11" xfId="3" applyNumberFormat="1" applyFont="1" applyFill="1" applyBorder="1" applyAlignment="1">
      <alignment horizontal="center" vertical="center" wrapText="1"/>
    </xf>
    <xf numFmtId="0" fontId="35" fillId="3" borderId="53" xfId="0" applyFont="1" applyFill="1" applyBorder="1" applyAlignment="1">
      <alignment horizontal="left" vertical="top" wrapText="1"/>
    </xf>
    <xf numFmtId="0" fontId="35" fillId="3" borderId="28" xfId="0" applyFont="1" applyFill="1" applyBorder="1" applyAlignment="1">
      <alignment horizontal="left" vertical="top" wrapText="1"/>
    </xf>
    <xf numFmtId="164" fontId="43" fillId="3" borderId="11" xfId="3" applyNumberFormat="1" applyFont="1" applyFill="1" applyBorder="1" applyAlignment="1">
      <alignment horizontal="center" vertical="center" wrapText="1"/>
    </xf>
    <xf numFmtId="0" fontId="43" fillId="3" borderId="39" xfId="3" applyFont="1" applyFill="1" applyBorder="1" applyAlignment="1">
      <alignment horizontal="center" vertical="center" wrapText="1"/>
    </xf>
    <xf numFmtId="3" fontId="43" fillId="3" borderId="13" xfId="3" applyNumberFormat="1" applyFont="1" applyFill="1" applyBorder="1" applyAlignment="1">
      <alignment horizontal="center" vertical="center" wrapText="1"/>
    </xf>
    <xf numFmtId="0" fontId="43" fillId="3" borderId="28" xfId="3" applyFont="1" applyFill="1" applyBorder="1" applyAlignment="1">
      <alignment horizontal="center" vertical="center" wrapText="1"/>
    </xf>
    <xf numFmtId="3" fontId="43" fillId="3" borderId="29" xfId="3" applyNumberFormat="1" applyFont="1" applyFill="1" applyBorder="1" applyAlignment="1">
      <alignment horizontal="center" vertical="center" wrapText="1"/>
    </xf>
    <xf numFmtId="164" fontId="43" fillId="3" borderId="13" xfId="3" applyNumberFormat="1" applyFont="1" applyFill="1" applyBorder="1" applyAlignment="1">
      <alignment horizontal="center" vertical="center" wrapText="1"/>
    </xf>
    <xf numFmtId="164" fontId="43" fillId="3" borderId="29" xfId="3" applyNumberFormat="1" applyFont="1" applyFill="1" applyBorder="1" applyAlignment="1">
      <alignment horizontal="center" vertical="center" wrapText="1"/>
    </xf>
    <xf numFmtId="0" fontId="43" fillId="3" borderId="51" xfId="3" applyFont="1" applyFill="1" applyBorder="1" applyAlignment="1">
      <alignment horizontal="center" vertical="center" wrapText="1"/>
    </xf>
    <xf numFmtId="164" fontId="43" fillId="3" borderId="9" xfId="3" applyNumberFormat="1" applyFont="1" applyFill="1" applyBorder="1" applyAlignment="1">
      <alignment horizontal="center" vertical="center" wrapText="1"/>
    </xf>
    <xf numFmtId="164" fontId="3" fillId="3" borderId="29" xfId="3" applyNumberFormat="1" applyFont="1" applyFill="1" applyBorder="1" applyAlignment="1">
      <alignment horizontal="center" vertical="center" wrapText="1"/>
    </xf>
    <xf numFmtId="165" fontId="18" fillId="0" borderId="54" xfId="0" applyNumberFormat="1" applyFont="1" applyBorder="1" applyAlignment="1">
      <alignment horizontal="center" vertical="center" wrapText="1"/>
    </xf>
    <xf numFmtId="9" fontId="0" fillId="3" borderId="15" xfId="1" applyFont="1" applyFill="1" applyBorder="1" applyAlignment="1">
      <alignment horizontal="center" vertical="center" wrapText="1"/>
    </xf>
    <xf numFmtId="9" fontId="18" fillId="0" borderId="54" xfId="1" applyFont="1" applyBorder="1" applyAlignment="1">
      <alignment horizontal="center" vertical="center" wrapText="1"/>
    </xf>
    <xf numFmtId="9" fontId="18" fillId="0" borderId="26" xfId="1" applyFont="1" applyBorder="1" applyAlignment="1">
      <alignment horizontal="center" vertical="center" wrapText="1"/>
    </xf>
    <xf numFmtId="0" fontId="5" fillId="3" borderId="32" xfId="3" applyFont="1" applyFill="1" applyBorder="1" applyAlignment="1">
      <alignment horizontal="center" vertical="center" wrapText="1"/>
    </xf>
    <xf numFmtId="0" fontId="3" fillId="3" borderId="37" xfId="3" applyFont="1" applyFill="1" applyBorder="1" applyAlignment="1">
      <alignment horizontal="left" vertical="center" wrapText="1"/>
    </xf>
    <xf numFmtId="0" fontId="4" fillId="0" borderId="32" xfId="0" applyFont="1" applyBorder="1" applyAlignment="1" applyProtection="1">
      <alignment horizontal="left" vertical="center" wrapText="1"/>
    </xf>
    <xf numFmtId="0" fontId="4" fillId="0" borderId="32" xfId="0" applyFont="1" applyBorder="1" applyAlignment="1" applyProtection="1">
      <alignment horizontal="center" vertical="center" wrapText="1"/>
    </xf>
    <xf numFmtId="165" fontId="3" fillId="3" borderId="28" xfId="3" applyNumberFormat="1" applyFont="1" applyFill="1" applyBorder="1" applyAlignment="1">
      <alignment horizontal="center" vertical="center" wrapText="1"/>
    </xf>
    <xf numFmtId="165" fontId="5" fillId="0" borderId="38" xfId="3" applyNumberFormat="1" applyFont="1" applyBorder="1" applyAlignment="1">
      <alignment horizontal="center" vertical="center" wrapText="1"/>
    </xf>
    <xf numFmtId="0" fontId="3" fillId="12" borderId="32" xfId="0" applyFont="1" applyFill="1" applyBorder="1" applyAlignment="1">
      <alignment vertical="center" wrapText="1"/>
    </xf>
    <xf numFmtId="0" fontId="3" fillId="12" borderId="32" xfId="0" applyFont="1" applyFill="1" applyBorder="1" applyAlignment="1" applyProtection="1">
      <alignment vertical="center" wrapText="1"/>
    </xf>
    <xf numFmtId="0" fontId="0" fillId="12" borderId="29" xfId="0" applyFill="1" applyBorder="1" applyAlignment="1">
      <alignment horizontal="center" vertical="center" wrapText="1"/>
    </xf>
    <xf numFmtId="3" fontId="5" fillId="3" borderId="29" xfId="3" applyNumberFormat="1" applyFont="1" applyFill="1" applyBorder="1" applyAlignment="1">
      <alignment horizontal="center" vertical="center" wrapText="1"/>
    </xf>
    <xf numFmtId="0" fontId="5" fillId="3" borderId="28" xfId="3" applyFont="1" applyFill="1" applyBorder="1" applyAlignment="1">
      <alignment horizontal="center" vertical="center" wrapText="1"/>
    </xf>
    <xf numFmtId="164" fontId="5" fillId="3" borderId="29" xfId="3" applyNumberFormat="1" applyFont="1" applyFill="1" applyBorder="1" applyAlignment="1">
      <alignment horizontal="center" vertical="center" wrapText="1"/>
    </xf>
    <xf numFmtId="0" fontId="4" fillId="3" borderId="30" xfId="0" applyFont="1" applyFill="1" applyBorder="1" applyAlignment="1">
      <alignment horizontal="left" vertical="center" wrapText="1"/>
    </xf>
    <xf numFmtId="9" fontId="3" fillId="3" borderId="37" xfId="3" applyNumberFormat="1" applyFont="1" applyFill="1" applyBorder="1" applyAlignment="1">
      <alignment horizontal="center" vertical="center" wrapText="1"/>
    </xf>
    <xf numFmtId="0" fontId="5" fillId="3" borderId="32" xfId="3" applyFont="1" applyFill="1" applyBorder="1" applyAlignment="1">
      <alignment horizontal="left" vertical="center" wrapText="1"/>
    </xf>
    <xf numFmtId="0" fontId="5" fillId="3" borderId="30" xfId="3" applyFont="1" applyFill="1" applyBorder="1" applyAlignment="1">
      <alignment horizontal="center" vertical="center" wrapText="1"/>
    </xf>
    <xf numFmtId="0" fontId="3" fillId="5" borderId="30" xfId="0" applyFont="1" applyFill="1" applyBorder="1" applyAlignment="1">
      <alignment vertical="center" wrapText="1"/>
    </xf>
    <xf numFmtId="0" fontId="4" fillId="3" borderId="37" xfId="3" applyFont="1" applyFill="1" applyBorder="1" applyAlignment="1">
      <alignment horizontal="center" vertical="center" wrapText="1"/>
    </xf>
    <xf numFmtId="0" fontId="4" fillId="3" borderId="37" xfId="3" applyFont="1" applyFill="1" applyBorder="1" applyAlignment="1">
      <alignment horizontal="left" vertical="center" wrapText="1"/>
    </xf>
    <xf numFmtId="0" fontId="4" fillId="3" borderId="32" xfId="3" applyFont="1" applyFill="1" applyBorder="1" applyAlignment="1">
      <alignment horizontal="center" vertical="center" wrapText="1"/>
    </xf>
    <xf numFmtId="0" fontId="4" fillId="3" borderId="32" xfId="3" applyFont="1" applyFill="1" applyBorder="1" applyAlignment="1">
      <alignment horizontal="left" vertical="center" wrapText="1"/>
    </xf>
    <xf numFmtId="0" fontId="4" fillId="3" borderId="30" xfId="3" applyFont="1" applyFill="1" applyBorder="1" applyAlignment="1">
      <alignment horizontal="left" vertical="center" wrapText="1"/>
    </xf>
    <xf numFmtId="0" fontId="4" fillId="3" borderId="30" xfId="6" applyNumberFormat="1" applyFont="1" applyFill="1" applyBorder="1" applyAlignment="1">
      <alignment horizontal="left" vertical="center" wrapText="1"/>
    </xf>
    <xf numFmtId="0" fontId="44" fillId="3" borderId="37" xfId="0" applyFont="1" applyFill="1" applyBorder="1" applyAlignment="1">
      <alignment horizontal="left" vertical="center" wrapText="1"/>
    </xf>
    <xf numFmtId="0" fontId="3" fillId="3" borderId="52" xfId="3" applyFont="1" applyFill="1" applyBorder="1" applyAlignment="1">
      <alignment horizontal="center" vertical="center" wrapText="1"/>
    </xf>
    <xf numFmtId="0" fontId="3" fillId="3" borderId="52" xfId="3" applyFont="1" applyFill="1" applyBorder="1" applyAlignment="1">
      <alignment horizontal="left" vertical="center" wrapText="1"/>
    </xf>
    <xf numFmtId="0" fontId="3" fillId="0" borderId="32" xfId="3" applyFont="1" applyFill="1" applyBorder="1" applyAlignment="1">
      <alignment horizontal="center" vertical="center" wrapText="1"/>
    </xf>
    <xf numFmtId="0" fontId="3" fillId="0" borderId="32" xfId="3" applyFont="1" applyFill="1" applyBorder="1" applyAlignment="1">
      <alignment horizontal="left" vertical="center" wrapText="1"/>
    </xf>
    <xf numFmtId="0" fontId="3" fillId="0" borderId="28" xfId="3" applyFont="1" applyFill="1" applyBorder="1" applyAlignment="1">
      <alignment horizontal="center" vertical="center" wrapText="1"/>
    </xf>
    <xf numFmtId="3" fontId="3" fillId="0" borderId="29" xfId="3" applyNumberFormat="1" applyFont="1" applyFill="1" applyBorder="1" applyAlignment="1">
      <alignment horizontal="center" vertical="center" wrapText="1"/>
    </xf>
    <xf numFmtId="9" fontId="3" fillId="0" borderId="58" xfId="3" applyNumberFormat="1" applyFont="1" applyFill="1" applyBorder="1" applyAlignment="1">
      <alignment horizontal="center" vertical="center" wrapText="1"/>
    </xf>
    <xf numFmtId="0" fontId="3" fillId="0" borderId="32" xfId="0" applyFont="1" applyFill="1" applyBorder="1" applyAlignment="1">
      <alignment vertical="center" wrapText="1"/>
    </xf>
    <xf numFmtId="0" fontId="5" fillId="0" borderId="60" xfId="0" applyFont="1" applyFill="1" applyBorder="1" applyAlignment="1">
      <alignment horizontal="center" vertical="center" wrapText="1"/>
    </xf>
    <xf numFmtId="3" fontId="3" fillId="0" borderId="32" xfId="3" applyNumberFormat="1" applyFont="1" applyFill="1" applyBorder="1" applyAlignment="1">
      <alignment horizontal="center" vertical="center" wrapText="1"/>
    </xf>
    <xf numFmtId="0" fontId="2" fillId="0" borderId="28" xfId="3" applyFont="1" applyFill="1" applyBorder="1" applyAlignment="1">
      <alignment horizontal="center" vertical="center" wrapText="1"/>
    </xf>
    <xf numFmtId="3" fontId="2" fillId="0" borderId="29" xfId="3" applyNumberFormat="1" applyFont="1" applyFill="1" applyBorder="1" applyAlignment="1">
      <alignment horizontal="center" vertical="center" wrapText="1"/>
    </xf>
    <xf numFmtId="0" fontId="3" fillId="0" borderId="0" xfId="0" applyFont="1" applyFill="1"/>
    <xf numFmtId="0" fontId="4" fillId="0" borderId="28" xfId="3" applyFont="1" applyFill="1" applyBorder="1" applyAlignment="1">
      <alignment horizontal="center" vertical="center" wrapText="1"/>
    </xf>
    <xf numFmtId="0" fontId="39" fillId="0" borderId="28" xfId="3" applyFont="1" applyFill="1" applyBorder="1" applyAlignment="1">
      <alignment horizontal="center" vertical="center" wrapText="1"/>
    </xf>
    <xf numFmtId="9" fontId="3" fillId="0" borderId="32" xfId="3" applyNumberFormat="1" applyFont="1" applyFill="1" applyBorder="1" applyAlignment="1">
      <alignment horizontal="center" vertical="center" wrapText="1"/>
    </xf>
    <xf numFmtId="9" fontId="3" fillId="0" borderId="28" xfId="1" applyFont="1" applyFill="1" applyBorder="1" applyAlignment="1">
      <alignment horizontal="center" vertical="center" wrapText="1"/>
    </xf>
    <xf numFmtId="9" fontId="3" fillId="0" borderId="29" xfId="1" applyFont="1" applyFill="1" applyBorder="1" applyAlignment="1">
      <alignment horizontal="center" vertical="center" wrapText="1"/>
    </xf>
    <xf numFmtId="0" fontId="3" fillId="0" borderId="30" xfId="3" applyFont="1" applyFill="1" applyBorder="1" applyAlignment="1">
      <alignment horizontal="center" vertical="center" wrapText="1"/>
    </xf>
    <xf numFmtId="0" fontId="3" fillId="0" borderId="30" xfId="3" applyFont="1" applyFill="1" applyBorder="1" applyAlignment="1">
      <alignment horizontal="left" vertical="center" wrapText="1"/>
    </xf>
    <xf numFmtId="0" fontId="3" fillId="0" borderId="39" xfId="3" applyFont="1" applyFill="1" applyBorder="1" applyAlignment="1">
      <alignment horizontal="center" vertical="center" wrapText="1"/>
    </xf>
    <xf numFmtId="3" fontId="3" fillId="0" borderId="13" xfId="3" applyNumberFormat="1" applyFont="1" applyFill="1" applyBorder="1" applyAlignment="1">
      <alignment horizontal="center" vertical="center" wrapText="1"/>
    </xf>
    <xf numFmtId="0" fontId="3" fillId="0" borderId="30" xfId="0" applyFont="1" applyFill="1" applyBorder="1" applyAlignment="1">
      <alignment vertical="center" wrapText="1"/>
    </xf>
    <xf numFmtId="0" fontId="5" fillId="0" borderId="61" xfId="0" applyFont="1" applyFill="1" applyBorder="1" applyAlignment="1">
      <alignment horizontal="center" vertical="center" wrapText="1"/>
    </xf>
    <xf numFmtId="3" fontId="3" fillId="0" borderId="30" xfId="3" applyNumberFormat="1" applyFont="1" applyFill="1" applyBorder="1" applyAlignment="1">
      <alignment horizontal="center" vertical="center" wrapText="1"/>
    </xf>
    <xf numFmtId="0" fontId="2" fillId="0" borderId="39" xfId="3" applyFont="1" applyFill="1" applyBorder="1" applyAlignment="1">
      <alignment horizontal="center" vertical="center" wrapText="1"/>
    </xf>
    <xf numFmtId="3" fontId="2" fillId="0" borderId="13" xfId="3" applyNumberFormat="1" applyFont="1" applyFill="1" applyBorder="1" applyAlignment="1">
      <alignment horizontal="center" vertical="center" wrapText="1"/>
    </xf>
    <xf numFmtId="3" fontId="3" fillId="13" borderId="29" xfId="3" applyNumberFormat="1" applyFont="1" applyFill="1" applyBorder="1" applyAlignment="1">
      <alignment horizontal="center" vertical="center" wrapText="1"/>
    </xf>
    <xf numFmtId="3" fontId="3" fillId="13" borderId="13" xfId="3" applyNumberFormat="1" applyFont="1" applyFill="1" applyBorder="1" applyAlignment="1">
      <alignment horizontal="center" vertical="center" wrapText="1"/>
    </xf>
    <xf numFmtId="0" fontId="3" fillId="3" borderId="30" xfId="0" applyFont="1" applyFill="1" applyBorder="1" applyAlignment="1">
      <alignment vertical="center" wrapText="1"/>
    </xf>
    <xf numFmtId="0" fontId="3" fillId="8" borderId="32" xfId="0" applyFont="1" applyFill="1" applyBorder="1" applyAlignment="1">
      <alignment vertical="center" wrapText="1"/>
    </xf>
    <xf numFmtId="9" fontId="3" fillId="14" borderId="58" xfId="3" applyNumberFormat="1" applyFont="1" applyFill="1" applyBorder="1" applyAlignment="1">
      <alignment horizontal="center" vertical="center" wrapText="1"/>
    </xf>
    <xf numFmtId="9" fontId="3" fillId="14" borderId="42" xfId="3" applyNumberFormat="1" applyFont="1" applyFill="1" applyBorder="1" applyAlignment="1">
      <alignment horizontal="center" vertical="center" wrapText="1"/>
    </xf>
    <xf numFmtId="9" fontId="3" fillId="14" borderId="59" xfId="3" applyNumberFormat="1" applyFont="1" applyFill="1" applyBorder="1" applyAlignment="1">
      <alignment horizontal="center" vertical="center" wrapText="1"/>
    </xf>
    <xf numFmtId="0" fontId="3" fillId="0" borderId="35" xfId="3" applyFont="1" applyBorder="1" applyAlignment="1">
      <alignment horizontal="left" vertical="center" wrapText="1"/>
    </xf>
    <xf numFmtId="0" fontId="3" fillId="3" borderId="42" xfId="3" applyFont="1" applyFill="1" applyBorder="1" applyAlignment="1">
      <alignment horizontal="left" vertical="center" wrapText="1"/>
    </xf>
    <xf numFmtId="0" fontId="5" fillId="0" borderId="63" xfId="3" applyFont="1" applyBorder="1" applyAlignment="1">
      <alignment horizontal="left" vertical="center" wrapText="1"/>
    </xf>
    <xf numFmtId="0" fontId="3" fillId="0" borderId="0" xfId="0" applyFont="1" applyAlignment="1">
      <alignment horizontal="center" vertical="center" wrapText="1"/>
    </xf>
    <xf numFmtId="0" fontId="13" fillId="0" borderId="0" xfId="0" applyFont="1" applyAlignment="1">
      <alignment horizontal="center" vertical="center"/>
    </xf>
    <xf numFmtId="14" fontId="3" fillId="0" borderId="0" xfId="0" applyNumberFormat="1" applyFont="1"/>
    <xf numFmtId="14" fontId="3" fillId="0" borderId="0" xfId="0" applyNumberFormat="1" applyFont="1" applyAlignment="1">
      <alignment vertical="center"/>
    </xf>
    <xf numFmtId="0" fontId="17" fillId="0" borderId="0" xfId="5" applyAlignment="1">
      <alignment horizontal="center" vertical="center" wrapText="1"/>
    </xf>
    <xf numFmtId="0" fontId="17" fillId="12" borderId="32" xfId="5" applyFill="1" applyBorder="1" applyAlignment="1">
      <alignment vertical="center" wrapText="1"/>
    </xf>
    <xf numFmtId="0" fontId="3" fillId="15" borderId="32" xfId="3" applyFont="1" applyFill="1" applyBorder="1" applyAlignment="1">
      <alignment horizontal="center" vertical="center" wrapText="1"/>
    </xf>
    <xf numFmtId="0" fontId="3" fillId="15" borderId="37" xfId="3" applyFont="1" applyFill="1" applyBorder="1" applyAlignment="1">
      <alignment horizontal="center" vertical="center" wrapText="1"/>
    </xf>
    <xf numFmtId="0" fontId="3" fillId="0" borderId="37" xfId="3" applyFont="1" applyBorder="1" applyAlignment="1">
      <alignment horizontal="center" vertical="center" wrapText="1"/>
    </xf>
    <xf numFmtId="0" fontId="3" fillId="0" borderId="30" xfId="3" applyFont="1" applyBorder="1" applyAlignment="1">
      <alignment horizontal="center" vertical="center" wrapText="1"/>
    </xf>
    <xf numFmtId="0" fontId="3" fillId="0" borderId="32" xfId="3" applyFont="1" applyBorder="1" applyAlignment="1">
      <alignment horizontal="center" vertical="center" wrapText="1"/>
    </xf>
    <xf numFmtId="0" fontId="2" fillId="0" borderId="52" xfId="3" applyFont="1" applyBorder="1" applyAlignment="1">
      <alignment horizontal="center" vertical="center" wrapText="1"/>
    </xf>
    <xf numFmtId="0" fontId="8" fillId="4" borderId="23" xfId="0" applyFont="1" applyFill="1" applyBorder="1" applyAlignment="1">
      <alignment horizontal="left" vertical="center"/>
    </xf>
    <xf numFmtId="0" fontId="8" fillId="4" borderId="24" xfId="0" applyFont="1" applyFill="1" applyBorder="1" applyAlignment="1">
      <alignment horizontal="left" vertical="center"/>
    </xf>
    <xf numFmtId="0" fontId="8" fillId="4" borderId="25" xfId="0" applyFont="1" applyFill="1" applyBorder="1" applyAlignment="1">
      <alignment horizontal="left" vertical="center"/>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0" xfId="0" applyFont="1" applyFill="1" applyBorder="1" applyAlignment="1">
      <alignment horizontal="center" vertical="center" wrapText="1"/>
    </xf>
    <xf numFmtId="14" fontId="13" fillId="4" borderId="23" xfId="0" applyNumberFormat="1" applyFont="1" applyFill="1" applyBorder="1" applyAlignment="1">
      <alignment horizontal="left" vertical="center"/>
    </xf>
    <xf numFmtId="14" fontId="13" fillId="4" borderId="24" xfId="0" applyNumberFormat="1" applyFont="1" applyFill="1" applyBorder="1" applyAlignment="1">
      <alignment horizontal="left" vertical="center"/>
    </xf>
    <xf numFmtId="14" fontId="13" fillId="4" borderId="24" xfId="0" applyNumberFormat="1" applyFont="1" applyFill="1" applyBorder="1" applyAlignment="1">
      <alignment horizontal="left" vertical="center" wrapText="1"/>
    </xf>
    <xf numFmtId="14" fontId="13" fillId="4" borderId="0" xfId="0" applyNumberFormat="1" applyFont="1" applyFill="1" applyAlignment="1">
      <alignment horizontal="left" vertical="center"/>
    </xf>
    <xf numFmtId="14" fontId="13" fillId="4" borderId="18" xfId="0" applyNumberFormat="1" applyFont="1" applyFill="1" applyBorder="1" applyAlignment="1">
      <alignment horizontal="left" vertical="center"/>
    </xf>
    <xf numFmtId="0" fontId="21" fillId="2" borderId="44"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2" xfId="0" applyFont="1" applyFill="1" applyBorder="1" applyAlignment="1">
      <alignment horizontal="center"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7" xfId="0" applyFont="1" applyBorder="1" applyAlignment="1">
      <alignment horizontal="left" vertical="center"/>
    </xf>
    <xf numFmtId="0" fontId="13" fillId="0" borderId="29"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8" fillId="0" borderId="52" xfId="0" applyFont="1" applyBorder="1" applyAlignment="1">
      <alignment horizontal="center" vertical="center" wrapText="1"/>
    </xf>
    <xf numFmtId="0" fontId="8" fillId="2" borderId="2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4" fillId="0" borderId="37" xfId="3" applyFont="1" applyBorder="1" applyAlignment="1">
      <alignment horizontal="center" vertical="center" wrapText="1"/>
    </xf>
    <xf numFmtId="0" fontId="4" fillId="0" borderId="32" xfId="3" applyFont="1" applyBorder="1" applyAlignment="1">
      <alignment horizontal="center" vertical="center" wrapText="1"/>
    </xf>
    <xf numFmtId="0" fontId="4" fillId="0" borderId="30" xfId="3" applyFont="1" applyBorder="1" applyAlignment="1">
      <alignment horizontal="center" vertical="center" wrapText="1"/>
    </xf>
    <xf numFmtId="0" fontId="4" fillId="3" borderId="32" xfId="3" applyFont="1" applyFill="1" applyBorder="1" applyAlignment="1">
      <alignment horizontal="center" vertical="center" wrapText="1"/>
    </xf>
    <xf numFmtId="0" fontId="4" fillId="3" borderId="30" xfId="3" applyFont="1" applyFill="1" applyBorder="1" applyAlignment="1">
      <alignment horizontal="center" vertical="center" wrapText="1"/>
    </xf>
    <xf numFmtId="0" fontId="2" fillId="0" borderId="52" xfId="0" applyFont="1" applyBorder="1" applyAlignment="1">
      <alignment horizontal="center" vertical="center" wrapText="1"/>
    </xf>
    <xf numFmtId="0" fontId="0" fillId="0" borderId="19" xfId="0" applyBorder="1" applyAlignment="1">
      <alignment horizontal="center" vertical="top"/>
    </xf>
    <xf numFmtId="0" fontId="0" fillId="0" borderId="0" xfId="0" applyAlignment="1">
      <alignment horizontal="center" vertical="top"/>
    </xf>
    <xf numFmtId="0" fontId="0" fillId="0" borderId="0" xfId="0" applyAlignment="1">
      <alignment horizontal="center"/>
    </xf>
    <xf numFmtId="0" fontId="19" fillId="0" borderId="45" xfId="0" applyFont="1" applyBorder="1" applyAlignment="1">
      <alignment horizontal="center"/>
    </xf>
    <xf numFmtId="0" fontId="19" fillId="0" borderId="46" xfId="0" applyFont="1" applyBorder="1" applyAlignment="1">
      <alignment horizontal="center"/>
    </xf>
    <xf numFmtId="0" fontId="19" fillId="0" borderId="48" xfId="0" applyFont="1" applyBorder="1" applyAlignment="1">
      <alignment horizontal="center"/>
    </xf>
    <xf numFmtId="0" fontId="19" fillId="0" borderId="50" xfId="0" applyFont="1" applyBorder="1" applyAlignment="1">
      <alignment horizontal="center"/>
    </xf>
    <xf numFmtId="0" fontId="19" fillId="6" borderId="49" xfId="0" applyFont="1" applyFill="1" applyBorder="1" applyAlignment="1">
      <alignment horizontal="center"/>
    </xf>
    <xf numFmtId="0" fontId="19" fillId="6" borderId="46" xfId="0" applyFont="1" applyFill="1" applyBorder="1" applyAlignment="1">
      <alignment horizontal="center"/>
    </xf>
    <xf numFmtId="0" fontId="19" fillId="6" borderId="47" xfId="0" applyFont="1" applyFill="1" applyBorder="1" applyAlignment="1">
      <alignment horizontal="center"/>
    </xf>
    <xf numFmtId="0" fontId="19" fillId="0" borderId="21" xfId="0" applyFont="1" applyBorder="1" applyAlignment="1">
      <alignment horizontal="center"/>
    </xf>
    <xf numFmtId="0" fontId="25" fillId="9" borderId="0" xfId="0" applyFont="1" applyFill="1" applyAlignment="1">
      <alignment horizontal="center"/>
    </xf>
    <xf numFmtId="0" fontId="26" fillId="9" borderId="19" xfId="0" applyFont="1" applyFill="1" applyBorder="1" applyAlignment="1">
      <alignment horizontal="right" wrapText="1"/>
    </xf>
    <xf numFmtId="0" fontId="27" fillId="9" borderId="0" xfId="0" applyFont="1" applyFill="1" applyAlignment="1">
      <alignment horizontal="right" wrapText="1"/>
    </xf>
    <xf numFmtId="0" fontId="27" fillId="9" borderId="23" xfId="0" applyFont="1" applyFill="1" applyBorder="1" applyAlignment="1">
      <alignment horizontal="right" wrapText="1"/>
    </xf>
    <xf numFmtId="0" fontId="27" fillId="9" borderId="24" xfId="0" applyFont="1" applyFill="1" applyBorder="1" applyAlignment="1">
      <alignment horizontal="right" wrapText="1"/>
    </xf>
    <xf numFmtId="0" fontId="24" fillId="8" borderId="21" xfId="0" applyFont="1" applyFill="1" applyBorder="1" applyAlignment="1">
      <alignment horizontal="center" wrapText="1"/>
    </xf>
    <xf numFmtId="0" fontId="24" fillId="8" borderId="20" xfId="0" applyFont="1" applyFill="1" applyBorder="1" applyAlignment="1">
      <alignment horizontal="center" wrapText="1"/>
    </xf>
    <xf numFmtId="0" fontId="24" fillId="8" borderId="24" xfId="0" applyFont="1" applyFill="1" applyBorder="1" applyAlignment="1">
      <alignment horizontal="center" wrapText="1"/>
    </xf>
    <xf numFmtId="0" fontId="24" fillId="8" borderId="25" xfId="0" applyFont="1" applyFill="1" applyBorder="1" applyAlignment="1">
      <alignment horizontal="center" wrapText="1"/>
    </xf>
    <xf numFmtId="0" fontId="28" fillId="3" borderId="22" xfId="0" applyFont="1" applyFill="1" applyBorder="1" applyAlignment="1">
      <alignment horizontal="center"/>
    </xf>
    <xf numFmtId="0" fontId="28" fillId="3" borderId="21" xfId="0" applyFont="1" applyFill="1" applyBorder="1" applyAlignment="1">
      <alignment horizontal="center"/>
    </xf>
    <xf numFmtId="0" fontId="28" fillId="3" borderId="20" xfId="0" applyFont="1" applyFill="1" applyBorder="1" applyAlignment="1">
      <alignment horizontal="center"/>
    </xf>
    <xf numFmtId="0" fontId="29" fillId="3" borderId="19" xfId="5" applyFont="1" applyFill="1" applyBorder="1" applyAlignment="1">
      <alignment horizontal="center" vertical="center"/>
    </xf>
    <xf numFmtId="0" fontId="29" fillId="3" borderId="0" xfId="5" applyFont="1" applyFill="1" applyBorder="1" applyAlignment="1">
      <alignment horizontal="center" vertical="center"/>
    </xf>
    <xf numFmtId="0" fontId="29" fillId="3" borderId="18" xfId="5" applyFont="1" applyFill="1" applyBorder="1" applyAlignment="1">
      <alignment horizontal="center" vertical="center"/>
    </xf>
    <xf numFmtId="0" fontId="29" fillId="3" borderId="23" xfId="5" applyFont="1" applyFill="1" applyBorder="1" applyAlignment="1">
      <alignment horizontal="center" vertical="center"/>
    </xf>
    <xf numFmtId="0" fontId="29" fillId="3" borderId="24" xfId="5" applyFont="1" applyFill="1" applyBorder="1" applyAlignment="1">
      <alignment horizontal="center" vertical="center"/>
    </xf>
    <xf numFmtId="0" fontId="29" fillId="3" borderId="25" xfId="5" applyFont="1" applyFill="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3" fillId="0" borderId="32" xfId="0" applyFont="1" applyFill="1" applyBorder="1" applyAlignment="1" applyProtection="1">
      <alignment vertical="center" wrapText="1"/>
    </xf>
    <xf numFmtId="49" fontId="0" fillId="0" borderId="0" xfId="0" applyNumberFormat="1"/>
    <xf numFmtId="49" fontId="8" fillId="2" borderId="27" xfId="0" applyNumberFormat="1" applyFont="1" applyFill="1" applyBorder="1" applyAlignment="1">
      <alignment horizontal="center" vertical="center" wrapText="1"/>
    </xf>
    <xf numFmtId="49" fontId="3" fillId="0" borderId="11" xfId="3" applyNumberFormat="1" applyFont="1" applyBorder="1" applyAlignment="1">
      <alignment horizontal="center" vertical="center" wrapText="1"/>
    </xf>
    <xf numFmtId="49" fontId="3" fillId="3" borderId="29" xfId="3" applyNumberFormat="1" applyFont="1" applyFill="1" applyBorder="1" applyAlignment="1">
      <alignment horizontal="center" vertical="center" wrapText="1"/>
    </xf>
    <xf numFmtId="49" fontId="3" fillId="3" borderId="13" xfId="3" applyNumberFormat="1" applyFont="1" applyFill="1" applyBorder="1" applyAlignment="1">
      <alignment horizontal="center" vertical="center" wrapText="1"/>
    </xf>
    <xf numFmtId="49" fontId="3" fillId="3" borderId="11" xfId="3" applyNumberFormat="1" applyFont="1" applyFill="1" applyBorder="1" applyAlignment="1">
      <alignment horizontal="center" vertical="center" wrapText="1"/>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49" fontId="5" fillId="0" borderId="29" xfId="3" applyNumberFormat="1" applyFont="1" applyBorder="1" applyAlignment="1">
      <alignment horizontal="center" vertical="center" wrapText="1"/>
    </xf>
    <xf numFmtId="49" fontId="5" fillId="0" borderId="29" xfId="4" applyNumberFormat="1" applyFont="1" applyBorder="1" applyAlignment="1">
      <alignment horizontal="center" vertical="center" wrapText="1"/>
    </xf>
    <xf numFmtId="49" fontId="5" fillId="3" borderId="29" xfId="3" applyNumberFormat="1" applyFont="1" applyFill="1" applyBorder="1" applyAlignment="1">
      <alignment horizontal="center" vertical="center" wrapText="1"/>
    </xf>
    <xf numFmtId="49" fontId="3" fillId="3" borderId="11" xfId="1" applyNumberFormat="1" applyFont="1" applyFill="1" applyBorder="1" applyAlignment="1">
      <alignment horizontal="center" vertical="center" wrapText="1"/>
    </xf>
    <xf numFmtId="49" fontId="5" fillId="3" borderId="11" xfId="3" applyNumberFormat="1" applyFont="1" applyFill="1" applyBorder="1" applyAlignment="1">
      <alignment horizontal="center" vertical="center" wrapText="1"/>
    </xf>
    <xf numFmtId="49" fontId="5" fillId="0" borderId="9" xfId="3" applyNumberFormat="1" applyFont="1" applyBorder="1" applyAlignment="1">
      <alignment horizontal="center" vertical="center" wrapText="1"/>
    </xf>
    <xf numFmtId="49" fontId="3" fillId="0" borderId="13" xfId="3" applyNumberFormat="1" applyFont="1" applyBorder="1" applyAlignment="1">
      <alignment horizontal="center" vertical="center" wrapText="1"/>
    </xf>
    <xf numFmtId="49" fontId="3" fillId="0" borderId="29" xfId="3" applyNumberFormat="1" applyFont="1" applyBorder="1" applyAlignment="1">
      <alignment horizontal="center" vertical="center" wrapText="1"/>
    </xf>
    <xf numFmtId="49" fontId="3" fillId="0" borderId="29" xfId="1" applyNumberFormat="1" applyFont="1" applyBorder="1" applyAlignment="1">
      <alignment horizontal="center" vertical="center" wrapText="1"/>
    </xf>
    <xf numFmtId="49" fontId="3" fillId="0" borderId="29" xfId="3"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13" xfId="3" applyNumberFormat="1" applyFont="1" applyFill="1" applyBorder="1" applyAlignment="1">
      <alignment horizontal="center" vertical="center" wrapText="1"/>
    </xf>
  </cellXfs>
  <cellStyles count="7">
    <cellStyle name="Hipervínculo" xfId="5" builtinId="8"/>
    <cellStyle name="Millares" xfId="4" builtinId="3"/>
    <cellStyle name="Normal" xfId="0" builtinId="0"/>
    <cellStyle name="Normal 2" xfId="3"/>
    <cellStyle name="Normal 3" xfId="6"/>
    <cellStyle name="Normal 5" xfId="2"/>
    <cellStyle name="Porcentaje" xfId="1" builtinId="5"/>
  </cellStyles>
  <dxfs count="49">
    <dxf>
      <font>
        <b val="0"/>
        <i val="0"/>
        <strike val="0"/>
        <condense val="0"/>
        <extend val="0"/>
        <outline val="0"/>
        <shadow val="0"/>
        <u val="none"/>
        <vertAlign val="baseline"/>
        <sz val="10"/>
        <color theme="1"/>
        <name val="Calibri"/>
        <scheme val="minor"/>
      </font>
      <numFmt numFmtId="3" formatCode="#,##0"/>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color auto="1"/>
        <name val="Calibri"/>
        <scheme val="minor"/>
      </font>
      <alignment horizontal="center" vertical="center" textRotation="0" wrapText="1" indent="0" justifyLastLine="0" shrinkToFit="0" readingOrder="0"/>
      <border diagonalUp="0" diagonalDown="0">
        <left style="medium">
          <color auto="1"/>
        </left>
        <right style="medium">
          <color auto="1"/>
        </right>
        <top style="thin">
          <color auto="1"/>
        </top>
        <bottom style="thin">
          <color auto="1"/>
        </bottom>
        <vertical/>
        <horizontal style="thin">
          <color auto="1"/>
        </horizontal>
      </border>
    </dxf>
    <dxf>
      <font>
        <strike val="0"/>
        <outline val="0"/>
        <shadow val="0"/>
        <u val="none"/>
        <vertAlign val="baseline"/>
        <color auto="1"/>
        <name val="Calibri"/>
        <scheme val="minor"/>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Calibri"/>
        <scheme val="minor"/>
      </font>
      <numFmt numFmtId="13" formatCode="0%"/>
      <alignment horizontal="left" vertical="top" textRotation="0" wrapText="1" indent="0" justifyLastLine="0" shrinkToFit="0" readingOrder="0"/>
      <border diagonalUp="0" diagonalDown="0">
        <left style="medium">
          <color auto="1"/>
        </left>
        <right style="medium">
          <color auto="1"/>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3" formatCode="0%"/>
      <alignment horizontal="center" vertical="center" textRotation="0" wrapText="1" indent="0" justifyLastLine="0" shrinkToFit="0" readingOrder="0"/>
      <border diagonalUp="0" diagonalDown="0">
        <left style="medium">
          <color auto="1"/>
        </left>
        <right style="medium">
          <color auto="1"/>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left/>
        <right/>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9"/>
        <color auto="1"/>
        <name val="Calibri"/>
        <scheme val="minor"/>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color auto="1"/>
        <name val="Calibri"/>
        <scheme val="minor"/>
      </font>
      <fill>
        <patternFill>
          <fgColor indexed="64"/>
          <bgColor theme="0" tint="-4.9989318521683403E-2"/>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fill>
        <patternFill>
          <fgColor indexed="64"/>
          <bgColor theme="0" tint="-4.9989318521683403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fill>
        <patternFill>
          <fgColor indexed="64"/>
          <bgColor theme="0" tint="-4.9989318521683403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fill>
        <patternFill>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numFmt numFmtId="3" formatCode="#,##0"/>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medium">
          <color auto="1"/>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Narrow"/>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border diagonalUp="0" diagonalDown="0" outline="0">
        <left style="thin">
          <color indexed="64"/>
        </left>
        <right style="medium">
          <color auto="1"/>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rder>
    </dxf>
    <dxf>
      <font>
        <strike val="0"/>
        <outline val="0"/>
        <shadow val="0"/>
        <u val="none"/>
        <vertAlign val="baseline"/>
        <name val="Calibri"/>
        <scheme val="minor"/>
      </font>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1" indent="0" justifyLastLine="0" shrinkToFit="0" readingOrder="0"/>
    </dxf>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
      <numFmt numFmtId="13" formatCode="0%"/>
    </dxf>
    <dxf>
      <numFmt numFmtId="13" formatCode="0%"/>
    </dxf>
    <dxf>
      <numFmt numFmtId="13" formatCode="0%"/>
    </dxf>
    <dxf>
      <numFmt numFmtId="13" formatCode="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DD"/>
      <color rgb="FFF83A3A"/>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575661824812927"/>
          <c:y val="0.11975395810405479"/>
          <c:w val="0.39511758787650131"/>
          <c:h val="0.8789685516379887"/>
        </c:manualLayout>
      </c:layout>
      <c:doughnutChart>
        <c:varyColors val="1"/>
        <c:ser>
          <c:idx val="0"/>
          <c:order val="0"/>
          <c:tx>
            <c:v>BASE</c:v>
          </c:tx>
          <c:spPr>
            <a:scene3d>
              <a:camera prst="orthographicFront"/>
              <a:lightRig rig="threePt" dir="t"/>
            </a:scene3d>
            <a:sp3d>
              <a:bevelT/>
            </a:sp3d>
          </c:spPr>
          <c:dPt>
            <c:idx val="0"/>
            <c:bubble3D val="0"/>
            <c:spPr>
              <a:solidFill>
                <a:srgbClr val="FF0000"/>
              </a:solidFill>
              <a:scene3d>
                <a:camera prst="orthographicFront"/>
                <a:lightRig rig="threePt" dir="t"/>
              </a:scene3d>
              <a:sp3d>
                <a:bevelT/>
              </a:sp3d>
            </c:spPr>
            <c:extLst>
              <c:ext xmlns:c16="http://schemas.microsoft.com/office/drawing/2014/chart" uri="{C3380CC4-5D6E-409C-BE32-E72D297353CC}">
                <c16:uniqueId val="{0000000D-7BF5-4251-915E-24050D29DFF3}"/>
              </c:ext>
            </c:extLst>
          </c:dPt>
          <c:dPt>
            <c:idx val="2"/>
            <c:bubble3D val="0"/>
            <c:spPr>
              <a:solidFill>
                <a:schemeClr val="accent4"/>
              </a:solidFill>
              <a:scene3d>
                <a:camera prst="orthographicFront"/>
                <a:lightRig rig="threePt" dir="t"/>
              </a:scene3d>
              <a:sp3d>
                <a:bevelT/>
              </a:sp3d>
            </c:spPr>
            <c:extLst>
              <c:ext xmlns:c16="http://schemas.microsoft.com/office/drawing/2014/chart" uri="{C3380CC4-5D6E-409C-BE32-E72D297353CC}">
                <c16:uniqueId val="{0000000B-7BF5-4251-915E-24050D29DFF3}"/>
              </c:ext>
            </c:extLst>
          </c:dPt>
          <c:dPt>
            <c:idx val="3"/>
            <c:bubble3D val="0"/>
            <c:spPr>
              <a:solidFill>
                <a:schemeClr val="accent6"/>
              </a:solidFill>
              <a:scene3d>
                <a:camera prst="orthographicFront"/>
                <a:lightRig rig="threePt" dir="t"/>
              </a:scene3d>
              <a:sp3d>
                <a:bevelT/>
              </a:sp3d>
            </c:spPr>
            <c:extLst>
              <c:ext xmlns:c16="http://schemas.microsoft.com/office/drawing/2014/chart" uri="{C3380CC4-5D6E-409C-BE32-E72D297353CC}">
                <c16:uniqueId val="{0000000A-7BF5-4251-915E-24050D29DFF3}"/>
              </c:ext>
            </c:extLst>
          </c:dPt>
          <c:dPt>
            <c:idx val="4"/>
            <c:bubble3D val="0"/>
            <c:spPr>
              <a:noFill/>
              <a:scene3d>
                <a:camera prst="orthographicFront"/>
                <a:lightRig rig="threePt" dir="t"/>
              </a:scene3d>
              <a:sp3d>
                <a:bevelT/>
              </a:sp3d>
            </c:spPr>
            <c:extLst>
              <c:ext xmlns:c16="http://schemas.microsoft.com/office/drawing/2014/chart" uri="{C3380CC4-5D6E-409C-BE32-E72D297353CC}">
                <c16:uniqueId val="{00000001-A72F-4743-A997-190E9F04F4A7}"/>
              </c:ext>
            </c:extLst>
          </c:dPt>
          <c:cat>
            <c:numLit>
              <c:formatCode>General</c:formatCode>
              <c:ptCount val="5"/>
              <c:pt idx="0">
                <c:v>0.5</c:v>
              </c:pt>
              <c:pt idx="1">
                <c:v>0.6</c:v>
              </c:pt>
              <c:pt idx="2">
                <c:v>0.8</c:v>
              </c:pt>
              <c:pt idx="3">
                <c:v>1</c:v>
              </c:pt>
            </c:numLit>
          </c:cat>
          <c:val>
            <c:numRef>
              <c:f>GRÁFICOAVANCE!$F$25:$F$29</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2-A72F-4743-A997-190E9F04F4A7}"/>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explosion val="10"/>
          <c:dPt>
            <c:idx val="0"/>
            <c:bubble3D val="0"/>
            <c:spPr>
              <a:noFill/>
            </c:spPr>
            <c:extLst>
              <c:ext xmlns:c16="http://schemas.microsoft.com/office/drawing/2014/chart" uri="{C3380CC4-5D6E-409C-BE32-E72D297353CC}">
                <c16:uniqueId val="{00000004-A72F-4743-A997-190E9F04F4A7}"/>
              </c:ext>
            </c:extLst>
          </c:dPt>
          <c:dPt>
            <c:idx val="1"/>
            <c:bubble3D val="0"/>
            <c:spPr>
              <a:solidFill>
                <a:schemeClr val="tx1"/>
              </a:solidFill>
            </c:spPr>
            <c:extLst>
              <c:ext xmlns:c16="http://schemas.microsoft.com/office/drawing/2014/chart" uri="{C3380CC4-5D6E-409C-BE32-E72D297353CC}">
                <c16:uniqueId val="{00000006-A72F-4743-A997-190E9F04F4A7}"/>
              </c:ext>
            </c:extLst>
          </c:dPt>
          <c:dPt>
            <c:idx val="2"/>
            <c:bubble3D val="0"/>
            <c:spPr>
              <a:noFill/>
            </c:spPr>
            <c:extLst>
              <c:ext xmlns:c16="http://schemas.microsoft.com/office/drawing/2014/chart" uri="{C3380CC4-5D6E-409C-BE32-E72D297353CC}">
                <c16:uniqueId val="{00000008-A72F-4743-A997-190E9F04F4A7}"/>
              </c:ext>
            </c:extLst>
          </c:dPt>
          <c:val>
            <c:numRef>
              <c:f>GRÁFICOAVANCE!$F$33:$F$35</c:f>
              <c:numCache>
                <c:formatCode>General</c:formatCode>
                <c:ptCount val="3"/>
                <c:pt idx="0">
                  <c:v>0</c:v>
                </c:pt>
                <c:pt idx="1">
                  <c:v>0.01</c:v>
                </c:pt>
                <c:pt idx="2">
                  <c:v>0</c:v>
                </c:pt>
              </c:numCache>
            </c:numRef>
          </c:val>
          <c:extLst>
            <c:ext xmlns:c16="http://schemas.microsoft.com/office/drawing/2014/chart" uri="{C3380CC4-5D6E-409C-BE32-E72D297353CC}">
              <c16:uniqueId val="{00000009-A72F-4743-A997-190E9F04F4A7}"/>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solidFill>
            <a:schemeClr val="bg1"/>
          </a:solidFill>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575661824812927"/>
          <c:y val="0.11975395810405479"/>
          <c:w val="0.39511758787650131"/>
          <c:h val="0.8789685516379887"/>
        </c:manualLayout>
      </c:layout>
      <c:doughnutChart>
        <c:varyColors val="1"/>
        <c:ser>
          <c:idx val="0"/>
          <c:order val="0"/>
          <c:tx>
            <c:v>BASE</c:v>
          </c:tx>
          <c:spPr>
            <a:scene3d>
              <a:camera prst="orthographicFront"/>
              <a:lightRig rig="threePt" dir="t"/>
            </a:scene3d>
            <a:sp3d>
              <a:bevelT/>
            </a:sp3d>
          </c:spPr>
          <c:dPt>
            <c:idx val="4"/>
            <c:bubble3D val="0"/>
            <c:spPr>
              <a:noFill/>
              <a:scene3d>
                <a:camera prst="orthographicFront"/>
                <a:lightRig rig="threePt" dir="t"/>
              </a:scene3d>
              <a:sp3d>
                <a:bevelT/>
              </a:sp3d>
            </c:spPr>
            <c:extLst>
              <c:ext xmlns:c16="http://schemas.microsoft.com/office/drawing/2014/chart" uri="{C3380CC4-5D6E-409C-BE32-E72D297353CC}">
                <c16:uniqueId val="{00000007-0497-45F4-A61C-4C0654AD925E}"/>
              </c:ext>
            </c:extLst>
          </c:dPt>
          <c:cat>
            <c:numLit>
              <c:formatCode>General</c:formatCode>
              <c:ptCount val="5"/>
              <c:pt idx="0">
                <c:v>0.5</c:v>
              </c:pt>
              <c:pt idx="1">
                <c:v>0.6</c:v>
              </c:pt>
              <c:pt idx="2">
                <c:v>0.8</c:v>
              </c:pt>
              <c:pt idx="3">
                <c:v>1</c:v>
              </c:pt>
            </c:numLit>
          </c:cat>
          <c:val>
            <c:numRef>
              <c:f>GRÁFICOAVANCE!$I$25:$I$29</c:f>
              <c:numCache>
                <c:formatCode>0%</c:formatCode>
                <c:ptCount val="5"/>
                <c:pt idx="0">
                  <c:v>0.2</c:v>
                </c:pt>
                <c:pt idx="1">
                  <c:v>0.3</c:v>
                </c:pt>
                <c:pt idx="2">
                  <c:v>0.3</c:v>
                </c:pt>
                <c:pt idx="3">
                  <c:v>0.2</c:v>
                </c:pt>
                <c:pt idx="4">
                  <c:v>1</c:v>
                </c:pt>
              </c:numCache>
            </c:numRef>
          </c:val>
          <c:extLst>
            <c:ext xmlns:c16="http://schemas.microsoft.com/office/drawing/2014/chart" uri="{C3380CC4-5D6E-409C-BE32-E72D297353CC}">
              <c16:uniqueId val="{00000008-0497-45F4-A61C-4C0654AD925E}"/>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explosion val="10"/>
          <c:dPt>
            <c:idx val="0"/>
            <c:bubble3D val="0"/>
            <c:spPr>
              <a:noFill/>
            </c:spPr>
            <c:extLst>
              <c:ext xmlns:c16="http://schemas.microsoft.com/office/drawing/2014/chart" uri="{C3380CC4-5D6E-409C-BE32-E72D297353CC}">
                <c16:uniqueId val="{0000000A-0497-45F4-A61C-4C0654AD925E}"/>
              </c:ext>
            </c:extLst>
          </c:dPt>
          <c:dPt>
            <c:idx val="1"/>
            <c:bubble3D val="0"/>
            <c:spPr>
              <a:solidFill>
                <a:schemeClr val="tx1"/>
              </a:solidFill>
            </c:spPr>
            <c:extLst>
              <c:ext xmlns:c16="http://schemas.microsoft.com/office/drawing/2014/chart" uri="{C3380CC4-5D6E-409C-BE32-E72D297353CC}">
                <c16:uniqueId val="{0000000C-0497-45F4-A61C-4C0654AD925E}"/>
              </c:ext>
            </c:extLst>
          </c:dPt>
          <c:dPt>
            <c:idx val="2"/>
            <c:bubble3D val="0"/>
            <c:spPr>
              <a:noFill/>
            </c:spPr>
            <c:extLst>
              <c:ext xmlns:c16="http://schemas.microsoft.com/office/drawing/2014/chart" uri="{C3380CC4-5D6E-409C-BE32-E72D297353CC}">
                <c16:uniqueId val="{0000000E-0497-45F4-A61C-4C0654AD925E}"/>
              </c:ext>
            </c:extLst>
          </c:dPt>
          <c:val>
            <c:numRef>
              <c:f>GRÁFICOAVANCE!$I$33:$I$35</c:f>
              <c:numCache>
                <c:formatCode>General</c:formatCode>
                <c:ptCount val="3"/>
                <c:pt idx="0">
                  <c:v>0</c:v>
                </c:pt>
                <c:pt idx="1">
                  <c:v>0.01</c:v>
                </c:pt>
                <c:pt idx="2">
                  <c:v>0</c:v>
                </c:pt>
              </c:numCache>
            </c:numRef>
          </c:val>
          <c:extLst>
            <c:ext xmlns:c16="http://schemas.microsoft.com/office/drawing/2014/chart" uri="{C3380CC4-5D6E-409C-BE32-E72D297353CC}">
              <c16:uniqueId val="{0000000F-0497-45F4-A61C-4C0654AD925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solidFill>
            <a:schemeClr val="bg1"/>
          </a:solidFill>
        </a:defRPr>
      </a:pPr>
      <a:endParaRPr lang="es-CO"/>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37195707940938899"/>
          <c:y val="1.9028269539323548E-2"/>
        </c:manualLayout>
      </c:layout>
      <c:overlay val="0"/>
      <c:spPr>
        <a:noFill/>
        <a:ln>
          <a:noFill/>
        </a:ln>
        <a:effectLst/>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4"/>
            <c:bubble3D val="0"/>
            <c:spPr>
              <a:noFill/>
            </c:spPr>
            <c:extLst>
              <c:ext xmlns:c16="http://schemas.microsoft.com/office/drawing/2014/chart" uri="{C3380CC4-5D6E-409C-BE32-E72D297353CC}">
                <c16:uniqueId val="{00000001-E42D-4729-827D-981CB69DE6B8}"/>
              </c:ext>
            </c:extLst>
          </c:dPt>
          <c:cat>
            <c:numLit>
              <c:formatCode>General</c:formatCode>
              <c:ptCount val="5"/>
              <c:pt idx="0">
                <c:v>0.5</c:v>
              </c:pt>
              <c:pt idx="1">
                <c:v>0.6</c:v>
              </c:pt>
              <c:pt idx="2">
                <c:v>0.8</c:v>
              </c:pt>
              <c:pt idx="3">
                <c:v>1</c:v>
              </c:pt>
            </c:numLit>
          </c:ca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2-E42D-4729-827D-981CB69DE6B8}"/>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4-E42D-4729-827D-981CB69DE6B8}"/>
              </c:ext>
            </c:extLst>
          </c:dPt>
          <c:dPt>
            <c:idx val="2"/>
            <c:bubble3D val="0"/>
            <c:explosion val="4"/>
            <c:extLst>
              <c:ext xmlns:c16="http://schemas.microsoft.com/office/drawing/2014/chart" uri="{C3380CC4-5D6E-409C-BE32-E72D297353CC}">
                <c16:uniqueId val="{00000006-E42D-4729-827D-981CB69DE6B8}"/>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7-E42D-4729-827D-981CB69DE6B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a:solidFill>
        <a:schemeClr val="tx1">
          <a:lumMod val="65000"/>
          <a:lumOff val="35000"/>
        </a:schemeClr>
      </a:solidFill>
    </a:ln>
    <a:effectLst/>
  </c:spPr>
  <c:txPr>
    <a:bodyPr/>
    <a:lstStyle/>
    <a:p>
      <a:pPr>
        <a:defRPr/>
      </a:pPr>
      <a:endParaRPr lang="es-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351517</xdr:colOff>
      <xdr:row>2</xdr:row>
      <xdr:rowOff>181430</xdr:rowOff>
    </xdr:from>
    <xdr:to>
      <xdr:col>2</xdr:col>
      <xdr:colOff>1689553</xdr:colOff>
      <xdr:row>5</xdr:row>
      <xdr:rowOff>91836</xdr:rowOff>
    </xdr:to>
    <xdr:pic>
      <xdr:nvPicPr>
        <xdr:cNvPr id="2" name="Imagen 1">
          <a:extLst>
            <a:ext uri="{FF2B5EF4-FFF2-40B4-BE49-F238E27FC236}">
              <a16:creationId xmlns:a16="http://schemas.microsoft.com/office/drawing/2014/main" id="{E8C2D6D2-B6B1-4071-B7AD-CBB535C6E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6567" y="556080"/>
          <a:ext cx="1338036" cy="60890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177004</xdr:colOff>
      <xdr:row>8</xdr:row>
      <xdr:rowOff>311399</xdr:rowOff>
    </xdr:from>
    <xdr:to>
      <xdr:col>12</xdr:col>
      <xdr:colOff>185854</xdr:colOff>
      <xdr:row>17</xdr:row>
      <xdr:rowOff>278781</xdr:rowOff>
    </xdr:to>
    <xdr:graphicFrame macro="">
      <xdr:nvGraphicFramePr>
        <xdr:cNvPr id="2" name="Gráfico 1">
          <a:extLst>
            <a:ext uri="{FF2B5EF4-FFF2-40B4-BE49-F238E27FC236}">
              <a16:creationId xmlns:a16="http://schemas.microsoft.com/office/drawing/2014/main" id="{26141797-F722-40FC-9430-9FBA84A44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317969</xdr:colOff>
      <xdr:row>7</xdr:row>
      <xdr:rowOff>38017</xdr:rowOff>
    </xdr:from>
    <xdr:to>
      <xdr:col>9</xdr:col>
      <xdr:colOff>435534</xdr:colOff>
      <xdr:row>8</xdr:row>
      <xdr:rowOff>61953</xdr:rowOff>
    </xdr:to>
    <xdr:sp macro="" textlink="">
      <xdr:nvSpPr>
        <xdr:cNvPr id="5" name="CuadroTexto 4">
          <a:extLst>
            <a:ext uri="{FF2B5EF4-FFF2-40B4-BE49-F238E27FC236}">
              <a16:creationId xmlns:a16="http://schemas.microsoft.com/office/drawing/2014/main" id="{8C069C4E-986B-4F0F-87DC-FBADBEABEE40}"/>
            </a:ext>
          </a:extLst>
        </xdr:cNvPr>
        <xdr:cNvSpPr txBox="1"/>
      </xdr:nvSpPr>
      <xdr:spPr>
        <a:xfrm>
          <a:off x="1936445" y="1393200"/>
          <a:ext cx="3044760" cy="34143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solidFill>
                <a:sysClr val="windowText" lastClr="000000"/>
              </a:solidFill>
              <a:latin typeface="Bahnschrift" panose="020B0502040204020203" pitchFamily="34" charset="0"/>
            </a:rPr>
            <a:t>AVANCE ACUMULADO</a:t>
          </a:r>
          <a:r>
            <a:rPr lang="es-CO" sz="1400" baseline="0">
              <a:solidFill>
                <a:sysClr val="windowText" lastClr="000000"/>
              </a:solidFill>
              <a:latin typeface="Bahnschrift" panose="020B0502040204020203" pitchFamily="34" charset="0"/>
            </a:rPr>
            <a:t> </a:t>
          </a:r>
          <a:r>
            <a:rPr lang="es-CO" sz="1100" baseline="0">
              <a:solidFill>
                <a:schemeClr val="dk1"/>
              </a:solidFill>
              <a:effectLst/>
              <a:latin typeface="+mn-lt"/>
              <a:ea typeface="+mn-ea"/>
              <a:cs typeface="+mn-cs"/>
            </a:rPr>
            <a:t>(III TRIM 2021)</a:t>
          </a:r>
          <a:endParaRPr lang="es-CO" sz="1400" baseline="0">
            <a:solidFill>
              <a:sysClr val="windowText" lastClr="000000"/>
            </a:solidFill>
            <a:latin typeface="Bahnschrift" panose="020B0502040204020203" pitchFamily="34" charset="0"/>
          </a:endParaRPr>
        </a:p>
      </xdr:txBody>
    </xdr:sp>
    <xdr:clientData/>
  </xdr:twoCellAnchor>
  <xdr:twoCellAnchor>
    <xdr:from>
      <xdr:col>11</xdr:col>
      <xdr:colOff>356219</xdr:colOff>
      <xdr:row>7</xdr:row>
      <xdr:rowOff>77439</xdr:rowOff>
    </xdr:from>
    <xdr:to>
      <xdr:col>19</xdr:col>
      <xdr:colOff>154877</xdr:colOff>
      <xdr:row>19</xdr:row>
      <xdr:rowOff>147133</xdr:rowOff>
    </xdr:to>
    <xdr:graphicFrame macro="">
      <xdr:nvGraphicFramePr>
        <xdr:cNvPr id="6" name="Gráfico 5">
          <a:extLst>
            <a:ext uri="{FF2B5EF4-FFF2-40B4-BE49-F238E27FC236}">
              <a16:creationId xmlns:a16="http://schemas.microsoft.com/office/drawing/2014/main" id="{D8D41B0B-6656-4321-ACF3-78EBE9C620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571040</xdr:colOff>
      <xdr:row>7</xdr:row>
      <xdr:rowOff>4564</xdr:rowOff>
    </xdr:from>
    <xdr:to>
      <xdr:col>17</xdr:col>
      <xdr:colOff>580190</xdr:colOff>
      <xdr:row>8</xdr:row>
      <xdr:rowOff>28500</xdr:rowOff>
    </xdr:to>
    <xdr:sp macro="" textlink="">
      <xdr:nvSpPr>
        <xdr:cNvPr id="7" name="CuadroTexto 6">
          <a:extLst>
            <a:ext uri="{FF2B5EF4-FFF2-40B4-BE49-F238E27FC236}">
              <a16:creationId xmlns:a16="http://schemas.microsoft.com/office/drawing/2014/main" id="{5D680D9E-C7F0-41C1-BFC8-E12F942AFF15}"/>
            </a:ext>
          </a:extLst>
        </xdr:cNvPr>
        <xdr:cNvSpPr txBox="1"/>
      </xdr:nvSpPr>
      <xdr:spPr>
        <a:xfrm>
          <a:off x="7416650" y="1359747"/>
          <a:ext cx="3044760" cy="34143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a:solidFill>
                <a:sysClr val="windowText" lastClr="000000"/>
              </a:solidFill>
              <a:latin typeface="Bahnschrift" panose="020B0502040204020203" pitchFamily="34" charset="0"/>
            </a:rPr>
            <a:t>AVANCE ACUMULADO</a:t>
          </a:r>
          <a:r>
            <a:rPr lang="es-CO" sz="1400" baseline="0">
              <a:solidFill>
                <a:sysClr val="windowText" lastClr="000000"/>
              </a:solidFill>
              <a:latin typeface="Bahnschrift" panose="020B0502040204020203" pitchFamily="34" charset="0"/>
            </a:rPr>
            <a:t> </a:t>
          </a:r>
          <a:r>
            <a:rPr lang="es-CO" sz="1100" baseline="0">
              <a:solidFill>
                <a:schemeClr val="dk1"/>
              </a:solidFill>
              <a:effectLst/>
              <a:latin typeface="+mn-lt"/>
              <a:ea typeface="+mn-ea"/>
              <a:cs typeface="+mn-cs"/>
            </a:rPr>
            <a:t>(IV TRIM 2021)</a:t>
          </a:r>
          <a:endParaRPr lang="es-CO" sz="1400" baseline="0">
            <a:solidFill>
              <a:sysClr val="windowText" lastClr="000000"/>
            </a:solidFill>
            <a:latin typeface="Bahnschrift" panose="020B0502040204020203"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0.43949</cdr:x>
      <cdr:y>0.64795</cdr:y>
    </cdr:from>
    <cdr:to>
      <cdr:x>0.5564</cdr:x>
      <cdr:y>0.76238</cdr:y>
    </cdr:to>
    <cdr:sp macro="" textlink="GRÁFICOAVANCE!$G$31">
      <cdr:nvSpPr>
        <cdr:cNvPr id="6"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2500067" y="1558377"/>
          <a:ext cx="665076" cy="275202"/>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88CF80A7-B305-4E19-A193-6498ECA2CA9F}" type="TxLink">
            <a:rPr lang="en-US" sz="1100" b="1" i="0" u="none" strike="noStrike">
              <a:solidFill>
                <a:schemeClr val="bg1"/>
              </a:solidFill>
              <a:latin typeface="Calibri"/>
              <a:cs typeface="Calibri"/>
            </a:rPr>
            <a:pPr algn="ctr"/>
            <a:t>#¿NOMBRE?</a:t>
          </a:fld>
          <a:endParaRPr lang="es-CO" sz="3600" b="1">
            <a:solidFill>
              <a:schemeClr val="bg1"/>
            </a:solidFill>
            <a:latin typeface="+mn-lt"/>
          </a:endParaRPr>
        </a:p>
      </cdr:txBody>
    </cdr:sp>
  </cdr:relSizeAnchor>
  <cdr:relSizeAnchor xmlns:cdr="http://schemas.openxmlformats.org/drawingml/2006/chartDrawing">
    <cdr:from>
      <cdr:x>0.21611</cdr:x>
      <cdr:y>0.47534</cdr:y>
    </cdr:from>
    <cdr:to>
      <cdr:x>0.30668</cdr:x>
      <cdr:y>0.61018</cdr:y>
    </cdr:to>
    <cdr:sp macro="" textlink="">
      <cdr:nvSpPr>
        <cdr:cNvPr id="2"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0.24971</cdr:x>
      <cdr:y>0.20668</cdr:y>
    </cdr:from>
    <cdr:to>
      <cdr:x>0.39193</cdr:x>
      <cdr:y>0.33803</cdr:y>
    </cdr:to>
    <cdr:sp macro="" textlink="GRÁFICOAVANCE!$G$25">
      <cdr:nvSpPr>
        <cdr:cNvPr id="3"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1064716" y="412522"/>
          <a:ext cx="606396" cy="262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67145F-4210-4D08-9F16-E60CBDC06034}" type="TxLink">
            <a:rPr lang="en-US" sz="1100" b="1" i="0" u="none" strike="noStrike">
              <a:solidFill>
                <a:schemeClr val="bg1"/>
              </a:solidFill>
              <a:latin typeface="Calibri"/>
              <a:cs typeface="Calibri"/>
            </a:rPr>
            <a:pPr/>
            <a:t>20%</a:t>
          </a:fld>
          <a:endParaRPr lang="es-CO" sz="1400" b="1">
            <a:solidFill>
              <a:schemeClr val="bg1"/>
            </a:solidFill>
          </a:endParaRPr>
        </a:p>
      </cdr:txBody>
    </cdr:sp>
  </cdr:relSizeAnchor>
  <cdr:relSizeAnchor xmlns:cdr="http://schemas.openxmlformats.org/drawingml/2006/chartDrawing">
    <cdr:from>
      <cdr:x>0.6865</cdr:x>
      <cdr:y>0.46726</cdr:y>
    </cdr:from>
    <cdr:to>
      <cdr:x>0.84661</cdr:x>
      <cdr:y>0.5682</cdr:y>
    </cdr:to>
    <cdr:sp macro="" textlink="">
      <cdr:nvSpPr>
        <cdr:cNvPr id="7"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0.44795</cdr:x>
      <cdr:y>0.01663</cdr:y>
    </cdr:from>
    <cdr:to>
      <cdr:x>0.56761</cdr:x>
      <cdr:y>0.13212</cdr:y>
    </cdr:to>
    <cdr:sp macro="" textlink="GRÁFICOAVANCE!$G$26">
      <cdr:nvSpPr>
        <cdr:cNvPr id="12"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1909955" y="33195"/>
          <a:ext cx="510207" cy="23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5A83CA0-A8C1-4E19-99B8-1868F7C2B79D}" type="TxLink">
            <a:rPr lang="en-US" sz="1100" b="1" i="0" u="none" strike="noStrike">
              <a:solidFill>
                <a:schemeClr val="bg1"/>
              </a:solidFill>
              <a:latin typeface="Calibri"/>
              <a:cs typeface="Calibri"/>
            </a:rPr>
            <a:pPr/>
            <a:t>50%</a:t>
          </a:fld>
          <a:endParaRPr lang="es-CO" sz="1400" b="1">
            <a:solidFill>
              <a:schemeClr val="bg1"/>
            </a:solidFill>
          </a:endParaRPr>
        </a:p>
      </cdr:txBody>
    </cdr:sp>
  </cdr:relSizeAnchor>
  <cdr:relSizeAnchor xmlns:cdr="http://schemas.openxmlformats.org/drawingml/2006/chartDrawing">
    <cdr:from>
      <cdr:x>0.65387</cdr:x>
      <cdr:y>0.22164</cdr:y>
    </cdr:from>
    <cdr:to>
      <cdr:x>0.80593</cdr:x>
      <cdr:y>0.34216</cdr:y>
    </cdr:to>
    <cdr:sp macro="" textlink="GRÁFICOAVANCE!$G$27">
      <cdr:nvSpPr>
        <cdr:cNvPr id="13"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2939748" y="495930"/>
          <a:ext cx="683650" cy="269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763492D-5C87-4590-B266-760FAA5C9414}" type="TxLink">
            <a:rPr lang="en-US" sz="1100" b="1" i="0" u="none" strike="noStrike">
              <a:solidFill>
                <a:schemeClr val="bg1"/>
              </a:solidFill>
              <a:latin typeface="Calibri"/>
              <a:cs typeface="Calibri"/>
            </a:rPr>
            <a:pPr/>
            <a:t>80%</a:t>
          </a:fld>
          <a:endParaRPr lang="es-CO" sz="1400" b="1">
            <a:solidFill>
              <a:schemeClr val="bg1"/>
            </a:solidFill>
          </a:endParaRPr>
        </a:p>
      </cdr:txBody>
    </cdr:sp>
  </cdr:relSizeAnchor>
  <cdr:relSizeAnchor xmlns:cdr="http://schemas.openxmlformats.org/drawingml/2006/chartDrawing">
    <cdr:from>
      <cdr:x>0.43949</cdr:x>
      <cdr:y>0.64795</cdr:y>
    </cdr:from>
    <cdr:to>
      <cdr:x>0.5564</cdr:x>
      <cdr:y>0.76238</cdr:y>
    </cdr:to>
    <cdr:sp macro="" textlink="GRÁFICOAVANCE!$G$31">
      <cdr:nvSpPr>
        <cdr:cNvPr id="4"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2500067" y="1558377"/>
          <a:ext cx="665076" cy="275202"/>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88CF80A7-B305-4E19-A193-6498ECA2CA9F}" type="TxLink">
            <a:rPr lang="en-US" sz="1100" b="1" i="0" u="none" strike="noStrike">
              <a:solidFill>
                <a:schemeClr val="bg1"/>
              </a:solidFill>
              <a:latin typeface="Calibri"/>
              <a:cs typeface="Calibri"/>
            </a:rPr>
            <a:pPr algn="ctr"/>
            <a:t>#¿NOMBRE?</a:t>
          </a:fld>
          <a:endParaRPr lang="es-CO" sz="3600" b="1">
            <a:solidFill>
              <a:schemeClr val="bg1"/>
            </a:solidFill>
            <a:latin typeface="+mn-lt"/>
          </a:endParaRPr>
        </a:p>
      </cdr:txBody>
    </cdr:sp>
  </cdr:relSizeAnchor>
  <cdr:relSizeAnchor xmlns:cdr="http://schemas.openxmlformats.org/drawingml/2006/chartDrawing">
    <cdr:from>
      <cdr:x>0.21611</cdr:x>
      <cdr:y>0.47534</cdr:y>
    </cdr:from>
    <cdr:to>
      <cdr:x>0.30668</cdr:x>
      <cdr:y>0.61018</cdr:y>
    </cdr:to>
    <cdr:sp macro="" textlink="">
      <cdr:nvSpPr>
        <cdr:cNvPr id="5"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0.24971</cdr:x>
      <cdr:y>0.20668</cdr:y>
    </cdr:from>
    <cdr:to>
      <cdr:x>0.39193</cdr:x>
      <cdr:y>0.33803</cdr:y>
    </cdr:to>
    <cdr:sp macro="" textlink="GRÁFICOAVANCE!$G$25">
      <cdr:nvSpPr>
        <cdr:cNvPr id="8"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1064716" y="412522"/>
          <a:ext cx="606396" cy="262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67145F-4210-4D08-9F16-E60CBDC06034}" type="TxLink">
            <a:rPr lang="en-US" sz="1100" b="1" i="0" u="none" strike="noStrike">
              <a:solidFill>
                <a:schemeClr val="bg1"/>
              </a:solidFill>
              <a:latin typeface="Calibri"/>
              <a:cs typeface="Calibri"/>
            </a:rPr>
            <a:pPr/>
            <a:t>20%</a:t>
          </a:fld>
          <a:endParaRPr lang="es-CO" sz="1400" b="1">
            <a:solidFill>
              <a:schemeClr val="bg1"/>
            </a:solidFill>
          </a:endParaRPr>
        </a:p>
      </cdr:txBody>
    </cdr:sp>
  </cdr:relSizeAnchor>
  <cdr:relSizeAnchor xmlns:cdr="http://schemas.openxmlformats.org/drawingml/2006/chartDrawing">
    <cdr:from>
      <cdr:x>0.6865</cdr:x>
      <cdr:y>0.46726</cdr:y>
    </cdr:from>
    <cdr:to>
      <cdr:x>0.84661</cdr:x>
      <cdr:y>0.5682</cdr:y>
    </cdr:to>
    <cdr:sp macro="" textlink="">
      <cdr:nvSpPr>
        <cdr:cNvPr id="9"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0.44795</cdr:x>
      <cdr:y>0.01663</cdr:y>
    </cdr:from>
    <cdr:to>
      <cdr:x>0.56761</cdr:x>
      <cdr:y>0.13212</cdr:y>
    </cdr:to>
    <cdr:sp macro="" textlink="GRÁFICOAVANCE!$G$26">
      <cdr:nvSpPr>
        <cdr:cNvPr id="10"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1909955" y="33195"/>
          <a:ext cx="510207" cy="23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5A83CA0-A8C1-4E19-99B8-1868F7C2B79D}" type="TxLink">
            <a:rPr lang="en-US" sz="1100" b="1" i="0" u="none" strike="noStrike">
              <a:solidFill>
                <a:schemeClr val="bg1"/>
              </a:solidFill>
              <a:latin typeface="Calibri"/>
              <a:cs typeface="Calibri"/>
            </a:rPr>
            <a:pPr/>
            <a:t>50%</a:t>
          </a:fld>
          <a:endParaRPr lang="es-CO" sz="1400" b="1">
            <a:solidFill>
              <a:schemeClr val="bg1"/>
            </a:solidFill>
          </a:endParaRPr>
        </a:p>
      </cdr:txBody>
    </cdr:sp>
  </cdr:relSizeAnchor>
  <cdr:relSizeAnchor xmlns:cdr="http://schemas.openxmlformats.org/drawingml/2006/chartDrawing">
    <cdr:from>
      <cdr:x>0.65387</cdr:x>
      <cdr:y>0.22164</cdr:y>
    </cdr:from>
    <cdr:to>
      <cdr:x>0.80593</cdr:x>
      <cdr:y>0.34216</cdr:y>
    </cdr:to>
    <cdr:sp macro="" textlink="GRÁFICOAVANCE!$G$27">
      <cdr:nvSpPr>
        <cdr:cNvPr id="11"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2939748" y="495930"/>
          <a:ext cx="683650" cy="269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763492D-5C87-4590-B266-760FAA5C9414}" type="TxLink">
            <a:rPr lang="en-US" sz="1100" b="1" i="0" u="none" strike="noStrike">
              <a:solidFill>
                <a:schemeClr val="bg1"/>
              </a:solidFill>
              <a:latin typeface="Calibri"/>
              <a:cs typeface="Calibri"/>
            </a:rPr>
            <a:pPr/>
            <a:t>80%</a:t>
          </a:fld>
          <a:endParaRPr lang="es-CO" sz="1400" b="1">
            <a:solidFill>
              <a:schemeClr val="bg1"/>
            </a:solidFill>
          </a:endParaRPr>
        </a:p>
      </cdr:txBody>
    </cdr:sp>
  </cdr:relSizeAnchor>
  <cdr:relSizeAnchor xmlns:cdr="http://schemas.openxmlformats.org/drawingml/2006/chartDrawing">
    <cdr:from>
      <cdr:x>0.43949</cdr:x>
      <cdr:y>0.64795</cdr:y>
    </cdr:from>
    <cdr:to>
      <cdr:x>0.5564</cdr:x>
      <cdr:y>0.76238</cdr:y>
    </cdr:to>
    <cdr:sp macro="" textlink="GRÁFICOAVANCE!$G$31">
      <cdr:nvSpPr>
        <cdr:cNvPr id="14"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2500067" y="1558377"/>
          <a:ext cx="665076" cy="275202"/>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88CF80A7-B305-4E19-A193-6498ECA2CA9F}" type="TxLink">
            <a:rPr lang="en-US" sz="1100" b="1" i="0" u="none" strike="noStrike">
              <a:solidFill>
                <a:schemeClr val="bg1"/>
              </a:solidFill>
              <a:latin typeface="Calibri"/>
              <a:cs typeface="Calibri"/>
            </a:rPr>
            <a:pPr algn="ctr"/>
            <a:t>#¿NOMBRE?</a:t>
          </a:fld>
          <a:endParaRPr lang="es-CO" sz="3600" b="1">
            <a:solidFill>
              <a:schemeClr val="bg1"/>
            </a:solidFill>
            <a:latin typeface="+mn-lt"/>
          </a:endParaRPr>
        </a:p>
      </cdr:txBody>
    </cdr:sp>
  </cdr:relSizeAnchor>
  <cdr:relSizeAnchor xmlns:cdr="http://schemas.openxmlformats.org/drawingml/2006/chartDrawing">
    <cdr:from>
      <cdr:x>0.21611</cdr:x>
      <cdr:y>0.47534</cdr:y>
    </cdr:from>
    <cdr:to>
      <cdr:x>0.30668</cdr:x>
      <cdr:y>0.61018</cdr:y>
    </cdr:to>
    <cdr:sp macro="" textlink="">
      <cdr:nvSpPr>
        <cdr:cNvPr id="15"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0.24971</cdr:x>
      <cdr:y>0.20668</cdr:y>
    </cdr:from>
    <cdr:to>
      <cdr:x>0.39193</cdr:x>
      <cdr:y>0.33803</cdr:y>
    </cdr:to>
    <cdr:sp macro="" textlink="GRÁFICOAVANCE!$G$25">
      <cdr:nvSpPr>
        <cdr:cNvPr id="16"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1064716" y="412522"/>
          <a:ext cx="606396" cy="262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67145F-4210-4D08-9F16-E60CBDC06034}" type="TxLink">
            <a:rPr lang="en-US" sz="1100" b="1" i="0" u="none" strike="noStrike">
              <a:solidFill>
                <a:schemeClr val="bg1"/>
              </a:solidFill>
              <a:latin typeface="Calibri"/>
              <a:cs typeface="Calibri"/>
            </a:rPr>
            <a:pPr/>
            <a:t>20%</a:t>
          </a:fld>
          <a:endParaRPr lang="es-CO" sz="1400" b="1">
            <a:solidFill>
              <a:schemeClr val="bg1"/>
            </a:solidFill>
          </a:endParaRPr>
        </a:p>
      </cdr:txBody>
    </cdr:sp>
  </cdr:relSizeAnchor>
  <cdr:relSizeAnchor xmlns:cdr="http://schemas.openxmlformats.org/drawingml/2006/chartDrawing">
    <cdr:from>
      <cdr:x>0.6865</cdr:x>
      <cdr:y>0.46726</cdr:y>
    </cdr:from>
    <cdr:to>
      <cdr:x>0.84661</cdr:x>
      <cdr:y>0.5682</cdr:y>
    </cdr:to>
    <cdr:sp macro="" textlink="">
      <cdr:nvSpPr>
        <cdr:cNvPr id="17"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0.44795</cdr:x>
      <cdr:y>0.01663</cdr:y>
    </cdr:from>
    <cdr:to>
      <cdr:x>0.56761</cdr:x>
      <cdr:y>0.13212</cdr:y>
    </cdr:to>
    <cdr:sp macro="" textlink="GRÁFICOAVANCE!$G$26">
      <cdr:nvSpPr>
        <cdr:cNvPr id="18"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1909955" y="33195"/>
          <a:ext cx="510207" cy="23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5A83CA0-A8C1-4E19-99B8-1868F7C2B79D}" type="TxLink">
            <a:rPr lang="en-US" sz="1100" b="1" i="0" u="none" strike="noStrike">
              <a:solidFill>
                <a:schemeClr val="bg1"/>
              </a:solidFill>
              <a:latin typeface="Calibri"/>
              <a:cs typeface="Calibri"/>
            </a:rPr>
            <a:pPr/>
            <a:t>50%</a:t>
          </a:fld>
          <a:endParaRPr lang="es-CO" sz="1400" b="1">
            <a:solidFill>
              <a:schemeClr val="bg1"/>
            </a:solidFill>
          </a:endParaRPr>
        </a:p>
      </cdr:txBody>
    </cdr:sp>
  </cdr:relSizeAnchor>
  <cdr:relSizeAnchor xmlns:cdr="http://schemas.openxmlformats.org/drawingml/2006/chartDrawing">
    <cdr:from>
      <cdr:x>0.65387</cdr:x>
      <cdr:y>0.22164</cdr:y>
    </cdr:from>
    <cdr:to>
      <cdr:x>0.80593</cdr:x>
      <cdr:y>0.34216</cdr:y>
    </cdr:to>
    <cdr:sp macro="" textlink="GRÁFICOAVANCE!$G$27">
      <cdr:nvSpPr>
        <cdr:cNvPr id="19"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2939748" y="495930"/>
          <a:ext cx="683650" cy="269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763492D-5C87-4590-B266-760FAA5C9414}" type="TxLink">
            <a:rPr lang="en-US" sz="1100" b="1" i="0" u="none" strike="noStrike">
              <a:solidFill>
                <a:schemeClr val="bg1"/>
              </a:solidFill>
              <a:latin typeface="Calibri"/>
              <a:cs typeface="Calibri"/>
            </a:rPr>
            <a:pPr/>
            <a:t>80%</a:t>
          </a:fld>
          <a:endParaRPr lang="es-CO" sz="1400" b="1">
            <a:solidFill>
              <a:schemeClr val="bg1"/>
            </a:solidFill>
          </a:endParaRPr>
        </a:p>
      </cdr:txBody>
    </cdr:sp>
  </cdr:relSizeAnchor>
  <cdr:relSizeAnchor xmlns:cdr="http://schemas.openxmlformats.org/drawingml/2006/chartDrawing">
    <cdr:from>
      <cdr:x>0.43949</cdr:x>
      <cdr:y>0.64795</cdr:y>
    </cdr:from>
    <cdr:to>
      <cdr:x>0.5564</cdr:x>
      <cdr:y>0.76238</cdr:y>
    </cdr:to>
    <cdr:sp macro="" textlink="GRÁFICOAVANCE!$G$31">
      <cdr:nvSpPr>
        <cdr:cNvPr id="20"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2500067" y="1558377"/>
          <a:ext cx="665076" cy="275202"/>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88CF80A7-B305-4E19-A193-6498ECA2CA9F}" type="TxLink">
            <a:rPr lang="en-US" sz="1100" b="1" i="0" u="none" strike="noStrike">
              <a:solidFill>
                <a:schemeClr val="bg1"/>
              </a:solidFill>
              <a:latin typeface="Calibri"/>
              <a:cs typeface="Calibri"/>
            </a:rPr>
            <a:pPr algn="ctr"/>
            <a:t>#¿NOMBRE?</a:t>
          </a:fld>
          <a:endParaRPr lang="es-CO" sz="3600" b="1">
            <a:solidFill>
              <a:schemeClr val="bg1"/>
            </a:solidFill>
            <a:latin typeface="+mn-lt"/>
          </a:endParaRPr>
        </a:p>
      </cdr:txBody>
    </cdr:sp>
  </cdr:relSizeAnchor>
  <cdr:relSizeAnchor xmlns:cdr="http://schemas.openxmlformats.org/drawingml/2006/chartDrawing">
    <cdr:from>
      <cdr:x>0.21611</cdr:x>
      <cdr:y>0.47534</cdr:y>
    </cdr:from>
    <cdr:to>
      <cdr:x>0.30668</cdr:x>
      <cdr:y>0.61018</cdr:y>
    </cdr:to>
    <cdr:sp macro="" textlink="">
      <cdr:nvSpPr>
        <cdr:cNvPr id="21"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0.24971</cdr:x>
      <cdr:y>0.20668</cdr:y>
    </cdr:from>
    <cdr:to>
      <cdr:x>0.39193</cdr:x>
      <cdr:y>0.33803</cdr:y>
    </cdr:to>
    <cdr:sp macro="" textlink="GRÁFICOAVANCE!$G$25">
      <cdr:nvSpPr>
        <cdr:cNvPr id="22"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1064716" y="412522"/>
          <a:ext cx="606396" cy="262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67145F-4210-4D08-9F16-E60CBDC06034}" type="TxLink">
            <a:rPr lang="en-US" sz="1100" b="1" i="0" u="none" strike="noStrike">
              <a:solidFill>
                <a:schemeClr val="bg1"/>
              </a:solidFill>
              <a:latin typeface="Calibri"/>
              <a:cs typeface="Calibri"/>
            </a:rPr>
            <a:pPr/>
            <a:t>20%</a:t>
          </a:fld>
          <a:endParaRPr lang="es-CO" sz="1400" b="1">
            <a:solidFill>
              <a:schemeClr val="bg1"/>
            </a:solidFill>
          </a:endParaRPr>
        </a:p>
      </cdr:txBody>
    </cdr:sp>
  </cdr:relSizeAnchor>
  <cdr:relSizeAnchor xmlns:cdr="http://schemas.openxmlformats.org/drawingml/2006/chartDrawing">
    <cdr:from>
      <cdr:x>0.6865</cdr:x>
      <cdr:y>0.46726</cdr:y>
    </cdr:from>
    <cdr:to>
      <cdr:x>0.84661</cdr:x>
      <cdr:y>0.5682</cdr:y>
    </cdr:to>
    <cdr:sp macro="" textlink="">
      <cdr:nvSpPr>
        <cdr:cNvPr id="23"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0.44795</cdr:x>
      <cdr:y>0.01663</cdr:y>
    </cdr:from>
    <cdr:to>
      <cdr:x>0.56761</cdr:x>
      <cdr:y>0.13212</cdr:y>
    </cdr:to>
    <cdr:sp macro="" textlink="GRÁFICOAVANCE!$G$26">
      <cdr:nvSpPr>
        <cdr:cNvPr id="24"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1909955" y="33195"/>
          <a:ext cx="510207" cy="23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5A83CA0-A8C1-4E19-99B8-1868F7C2B79D}" type="TxLink">
            <a:rPr lang="en-US" sz="1100" b="1" i="0" u="none" strike="noStrike">
              <a:solidFill>
                <a:schemeClr val="bg1"/>
              </a:solidFill>
              <a:latin typeface="Calibri"/>
              <a:cs typeface="Calibri"/>
            </a:rPr>
            <a:pPr/>
            <a:t>50%</a:t>
          </a:fld>
          <a:endParaRPr lang="es-CO" sz="1400" b="1">
            <a:solidFill>
              <a:schemeClr val="bg1"/>
            </a:solidFill>
          </a:endParaRPr>
        </a:p>
      </cdr:txBody>
    </cdr:sp>
  </cdr:relSizeAnchor>
  <cdr:relSizeAnchor xmlns:cdr="http://schemas.openxmlformats.org/drawingml/2006/chartDrawing">
    <cdr:from>
      <cdr:x>0.65387</cdr:x>
      <cdr:y>0.22164</cdr:y>
    </cdr:from>
    <cdr:to>
      <cdr:x>0.80593</cdr:x>
      <cdr:y>0.34216</cdr:y>
    </cdr:to>
    <cdr:sp macro="" textlink="GRÁFICOAVANCE!$G$27">
      <cdr:nvSpPr>
        <cdr:cNvPr id="25"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2939748" y="495930"/>
          <a:ext cx="683650" cy="269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763492D-5C87-4590-B266-760FAA5C9414}" type="TxLink">
            <a:rPr lang="en-US" sz="1100" b="1" i="0" u="none" strike="noStrike">
              <a:solidFill>
                <a:schemeClr val="bg1"/>
              </a:solidFill>
              <a:latin typeface="Calibri"/>
              <a:cs typeface="Calibri"/>
            </a:rPr>
            <a:pPr/>
            <a:t>80%</a:t>
          </a:fld>
          <a:endParaRPr lang="es-CO" sz="1400" b="1">
            <a:solidFill>
              <a:schemeClr val="bg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0.43949</cdr:x>
      <cdr:y>0.62603</cdr:y>
    </cdr:from>
    <cdr:to>
      <cdr:x>0.5564</cdr:x>
      <cdr:y>0.71694</cdr:y>
    </cdr:to>
    <cdr:sp macro="" textlink="GRÁFICOAVANCE!$J$31">
      <cdr:nvSpPr>
        <cdr:cNvPr id="6"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2528702" y="2346403"/>
          <a:ext cx="672667" cy="340732"/>
        </a:xfrm>
        <a:prstGeom xmlns:a="http://schemas.openxmlformats.org/drawingml/2006/main" prst="rect">
          <a:avLst/>
        </a:prstGeom>
        <a:solidFill xmlns:a="http://schemas.openxmlformats.org/drawingml/2006/main">
          <a:schemeClr val="tx1"/>
        </a:solidFill>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E582C75C-B58A-4B8A-90EF-50CBEE9EE36F}" type="TxLink">
            <a:rPr lang="en-US" sz="1100" b="1" i="0" u="none" strike="noStrike">
              <a:solidFill>
                <a:schemeClr val="bg1"/>
              </a:solidFill>
              <a:latin typeface="Calibri"/>
              <a:cs typeface="Calibri"/>
            </a:rPr>
            <a:pPr algn="ctr"/>
            <a:t>#¿NOMBRE?</a:t>
          </a:fld>
          <a:endParaRPr lang="es-CO" sz="3600" b="1">
            <a:solidFill>
              <a:schemeClr val="bg1"/>
            </a:solidFill>
            <a:latin typeface="+mn-lt"/>
          </a:endParaRPr>
        </a:p>
      </cdr:txBody>
    </cdr:sp>
  </cdr:relSizeAnchor>
  <cdr:relSizeAnchor xmlns:cdr="http://schemas.openxmlformats.org/drawingml/2006/chartDrawing">
    <cdr:from>
      <cdr:x>0.21611</cdr:x>
      <cdr:y>0.47534</cdr:y>
    </cdr:from>
    <cdr:to>
      <cdr:x>0.30668</cdr:x>
      <cdr:y>0.61018</cdr:y>
    </cdr:to>
    <cdr:sp macro="" textlink="">
      <cdr:nvSpPr>
        <cdr:cNvPr id="2"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0.24058</cdr:x>
      <cdr:y>0.25083</cdr:y>
    </cdr:from>
    <cdr:to>
      <cdr:x>0.3828</cdr:x>
      <cdr:y>0.38218</cdr:y>
    </cdr:to>
    <cdr:sp macro="" textlink="GRÁFICOAVANCE!$G$25">
      <cdr:nvSpPr>
        <cdr:cNvPr id="3"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1020194" y="659922"/>
          <a:ext cx="603095" cy="3455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67145F-4210-4D08-9F16-E60CBDC06034}" type="TxLink">
            <a:rPr lang="en-US" sz="1100" b="1" i="0" u="none" strike="noStrike">
              <a:solidFill>
                <a:schemeClr val="bg1"/>
              </a:solidFill>
              <a:latin typeface="Calibri"/>
              <a:cs typeface="Calibri"/>
            </a:rPr>
            <a:pPr/>
            <a:t>20%</a:t>
          </a:fld>
          <a:endParaRPr lang="es-CO" sz="1400" b="1">
            <a:solidFill>
              <a:schemeClr val="bg1"/>
            </a:solidFill>
          </a:endParaRPr>
        </a:p>
      </cdr:txBody>
    </cdr:sp>
  </cdr:relSizeAnchor>
  <cdr:relSizeAnchor xmlns:cdr="http://schemas.openxmlformats.org/drawingml/2006/chartDrawing">
    <cdr:from>
      <cdr:x>0.6865</cdr:x>
      <cdr:y>0.46726</cdr:y>
    </cdr:from>
    <cdr:to>
      <cdr:x>0.84661</cdr:x>
      <cdr:y>0.5682</cdr:y>
    </cdr:to>
    <cdr:sp macro="" textlink="">
      <cdr:nvSpPr>
        <cdr:cNvPr id="7"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0.4615</cdr:x>
      <cdr:y>0.1477</cdr:y>
    </cdr:from>
    <cdr:to>
      <cdr:x>0.58116</cdr:x>
      <cdr:y>0.26319</cdr:y>
    </cdr:to>
    <cdr:sp macro="" textlink="GRÁFICOAVANCE!$G$26">
      <cdr:nvSpPr>
        <cdr:cNvPr id="12"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2655365" y="553578"/>
          <a:ext cx="688490" cy="4328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5A83CA0-A8C1-4E19-99B8-1868F7C2B79D}" type="TxLink">
            <a:rPr lang="en-US" sz="1100" b="1" i="0" u="none" strike="noStrike">
              <a:solidFill>
                <a:schemeClr val="bg1"/>
              </a:solidFill>
              <a:latin typeface="Calibri"/>
              <a:cs typeface="Calibri"/>
            </a:rPr>
            <a:pPr/>
            <a:t>50%</a:t>
          </a:fld>
          <a:endParaRPr lang="es-CO" sz="1400" b="1">
            <a:solidFill>
              <a:schemeClr val="bg1"/>
            </a:solidFill>
          </a:endParaRPr>
        </a:p>
      </cdr:txBody>
    </cdr:sp>
  </cdr:relSizeAnchor>
  <cdr:relSizeAnchor xmlns:cdr="http://schemas.openxmlformats.org/drawingml/2006/chartDrawing">
    <cdr:from>
      <cdr:x>0.65387</cdr:x>
      <cdr:y>0.22164</cdr:y>
    </cdr:from>
    <cdr:to>
      <cdr:x>0.80593</cdr:x>
      <cdr:y>0.34216</cdr:y>
    </cdr:to>
    <cdr:sp macro="" textlink="GRÁFICOAVANCE!$G$27">
      <cdr:nvSpPr>
        <cdr:cNvPr id="13"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2939748" y="495930"/>
          <a:ext cx="683650" cy="2696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763492D-5C87-4590-B266-760FAA5C9414}" type="TxLink">
            <a:rPr lang="en-US" sz="1100" b="1" i="0" u="none" strike="noStrike">
              <a:solidFill>
                <a:schemeClr val="bg1"/>
              </a:solidFill>
              <a:latin typeface="Calibri"/>
              <a:cs typeface="Calibri"/>
            </a:rPr>
            <a:pPr/>
            <a:t>80%</a:t>
          </a:fld>
          <a:endParaRPr lang="es-CO" sz="1400" b="1">
            <a:solidFill>
              <a:schemeClr val="bg1"/>
            </a:solidFill>
          </a:endParaRPr>
        </a:p>
      </cdr:txBody>
    </cdr:sp>
  </cdr:relSizeAnchor>
  <cdr:relSizeAnchor xmlns:cdr="http://schemas.openxmlformats.org/drawingml/2006/chartDrawing">
    <cdr:from>
      <cdr:x>0.21611</cdr:x>
      <cdr:y>0.47534</cdr:y>
    </cdr:from>
    <cdr:to>
      <cdr:x>0.30668</cdr:x>
      <cdr:y>0.61018</cdr:y>
    </cdr:to>
    <cdr:sp macro="" textlink="">
      <cdr:nvSpPr>
        <cdr:cNvPr id="5"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0.6865</cdr:x>
      <cdr:y>0.46726</cdr:y>
    </cdr:from>
    <cdr:to>
      <cdr:x>0.84661</cdr:x>
      <cdr:y>0.5682</cdr:y>
    </cdr:to>
    <cdr:sp macro="" textlink="">
      <cdr:nvSpPr>
        <cdr:cNvPr id="9"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0.21611</cdr:x>
      <cdr:y>0.47534</cdr:y>
    </cdr:from>
    <cdr:to>
      <cdr:x>0.30668</cdr:x>
      <cdr:y>0.61018</cdr:y>
    </cdr:to>
    <cdr:sp macro="" textlink="">
      <cdr:nvSpPr>
        <cdr:cNvPr id="15"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0.6865</cdr:x>
      <cdr:y>0.46726</cdr:y>
    </cdr:from>
    <cdr:to>
      <cdr:x>0.84661</cdr:x>
      <cdr:y>0.5682</cdr:y>
    </cdr:to>
    <cdr:sp macro="" textlink="">
      <cdr:nvSpPr>
        <cdr:cNvPr id="17"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dr:relSizeAnchor xmlns:cdr="http://schemas.openxmlformats.org/drawingml/2006/chartDrawing">
    <cdr:from>
      <cdr:x>0.21611</cdr:x>
      <cdr:y>0.47534</cdr:y>
    </cdr:from>
    <cdr:to>
      <cdr:x>0.30668</cdr:x>
      <cdr:y>0.61018</cdr:y>
    </cdr:to>
    <cdr:sp macro="" textlink="">
      <cdr:nvSpPr>
        <cdr:cNvPr id="21"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921437" y="948751"/>
          <a:ext cx="386172" cy="2691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100" b="1">
              <a:solidFill>
                <a:schemeClr val="bg1"/>
              </a:solidFill>
            </a:rPr>
            <a:t>0%</a:t>
          </a:r>
        </a:p>
      </cdr:txBody>
    </cdr:sp>
  </cdr:relSizeAnchor>
  <cdr:relSizeAnchor xmlns:cdr="http://schemas.openxmlformats.org/drawingml/2006/chartDrawing">
    <cdr:from>
      <cdr:x>0.6865</cdr:x>
      <cdr:y>0.46726</cdr:y>
    </cdr:from>
    <cdr:to>
      <cdr:x>0.84661</cdr:x>
      <cdr:y>0.5682</cdr:y>
    </cdr:to>
    <cdr:sp macro="" textlink="">
      <cdr:nvSpPr>
        <cdr:cNvPr id="23"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3905198" y="1123789"/>
          <a:ext cx="910797" cy="242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100" b="1">
              <a:solidFill>
                <a:schemeClr val="bg1"/>
              </a:solidFill>
            </a:rPr>
            <a:t>100 %</a:t>
          </a: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679450</xdr:colOff>
      <xdr:row>3</xdr:row>
      <xdr:rowOff>12700</xdr:rowOff>
    </xdr:from>
    <xdr:to>
      <xdr:col>15</xdr:col>
      <xdr:colOff>757571</xdr:colOff>
      <xdr:row>17</xdr:row>
      <xdr:rowOff>125275</xdr:rowOff>
    </xdr:to>
    <xdr:graphicFrame macro="">
      <xdr:nvGraphicFramePr>
        <xdr:cNvPr id="2" name="Gráfico 1">
          <a:extLst>
            <a:ext uri="{FF2B5EF4-FFF2-40B4-BE49-F238E27FC236}">
              <a16:creationId xmlns:a16="http://schemas.microsoft.com/office/drawing/2014/main" id="{6A71E2CC-316A-4C14-9AE8-99CB30135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0.29347</cdr:x>
      <cdr:y>0.06947</cdr:y>
    </cdr:from>
    <cdr:to>
      <cdr:x>0.72072</cdr:x>
      <cdr:y>0.13242</cdr:y>
    </cdr:to>
    <cdr:sp macro="" textlink="">
      <cdr:nvSpPr>
        <cdr:cNvPr id="4" name="Rectángulo 3">
          <a:extLst xmlns:a="http://schemas.openxmlformats.org/drawingml/2006/main">
            <a:ext uri="{FF2B5EF4-FFF2-40B4-BE49-F238E27FC236}">
              <a16:creationId xmlns:a16="http://schemas.microsoft.com/office/drawing/2014/main" id="{706414A1-E3EF-49A4-B0A8-5C18B045FD64}"/>
            </a:ext>
          </a:extLst>
        </cdr:cNvPr>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0.68562</cdr:y>
    </cdr:from>
    <cdr:to>
      <cdr:x>0.55624</cdr:x>
      <cdr:y>0.75549</cdr:y>
    </cdr:to>
    <cdr:sp macro="" textlink="TABLAS!$F$51">
      <cdr:nvSpPr>
        <cdr:cNvPr id="6" name="Rectángulo 5">
          <a:extLst xmlns:a="http://schemas.openxmlformats.org/drawingml/2006/main">
            <a:ext uri="{FF2B5EF4-FFF2-40B4-BE49-F238E27FC236}">
              <a16:creationId xmlns:a16="http://schemas.microsoft.com/office/drawing/2014/main" id="{0E3609EE-9AE7-4C41-A34D-D2995752EDEC}"/>
            </a:ext>
          </a:extLst>
        </cdr:cNvPr>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0.3137</cdr:x>
      <cdr:y>0.56593</cdr:y>
    </cdr:from>
    <cdr:to>
      <cdr:x>0.35556</cdr:x>
      <cdr:y>0.61355</cdr:y>
    </cdr:to>
    <cdr:sp macro="" textlink="">
      <cdr:nvSpPr>
        <cdr:cNvPr id="2" name="CuadroTexto 1">
          <a:extLst xmlns:a="http://schemas.openxmlformats.org/drawingml/2006/main">
            <a:ext uri="{FF2B5EF4-FFF2-40B4-BE49-F238E27FC236}">
              <a16:creationId xmlns:a16="http://schemas.microsoft.com/office/drawing/2014/main" id="{4D1FAE43-FCE5-4A2C-A311-324100EE39D0}"/>
            </a:ext>
          </a:extLst>
        </cdr:cNvPr>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0.14103</cdr:y>
    </cdr:from>
    <cdr:to>
      <cdr:x>0.53424</cdr:x>
      <cdr:y>0.21612</cdr:y>
    </cdr:to>
    <cdr:sp macro="" textlink="">
      <cdr:nvSpPr>
        <cdr:cNvPr id="3" name="CuadroTexto 2">
          <a:extLst xmlns:a="http://schemas.openxmlformats.org/drawingml/2006/main">
            <a:ext uri="{FF2B5EF4-FFF2-40B4-BE49-F238E27FC236}">
              <a16:creationId xmlns:a16="http://schemas.microsoft.com/office/drawing/2014/main" id="{535FFDDB-A0A0-49E8-ACAF-19901F3323E0}"/>
            </a:ext>
          </a:extLst>
        </cdr:cNvPr>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0.68002</cdr:x>
      <cdr:y>0.55421</cdr:y>
    </cdr:from>
    <cdr:to>
      <cdr:x>0.73983</cdr:x>
      <cdr:y>0.6293</cdr:y>
    </cdr:to>
    <cdr:sp macro="" textlink="">
      <cdr:nvSpPr>
        <cdr:cNvPr id="7" name="CuadroTexto 1">
          <a:extLst xmlns:a="http://schemas.openxmlformats.org/drawingml/2006/main">
            <a:ext uri="{FF2B5EF4-FFF2-40B4-BE49-F238E27FC236}">
              <a16:creationId xmlns:a16="http://schemas.microsoft.com/office/drawing/2014/main" id="{EE124E97-D516-4B9B-82ED-C9E2975172D0}"/>
            </a:ext>
          </a:extLst>
        </cdr:cNvPr>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0.14945</cdr:y>
    </cdr:from>
    <cdr:to>
      <cdr:x>0.60601</cdr:x>
      <cdr:y>0.22454</cdr:y>
    </cdr:to>
    <cdr:sp macro="" textlink="">
      <cdr:nvSpPr>
        <cdr:cNvPr id="12" name="CuadroTexto 1">
          <a:extLst xmlns:a="http://schemas.openxmlformats.org/drawingml/2006/main">
            <a:ext uri="{FF2B5EF4-FFF2-40B4-BE49-F238E27FC236}">
              <a16:creationId xmlns:a16="http://schemas.microsoft.com/office/drawing/2014/main" id="{2601C5DE-E885-4C74-AF61-D52D2191D1D2}"/>
            </a:ext>
          </a:extLst>
        </cdr:cNvPr>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a:extLst xmlns:a="http://schemas.openxmlformats.org/drawingml/2006/main">
            <a:ext uri="{FF2B5EF4-FFF2-40B4-BE49-F238E27FC236}">
              <a16:creationId xmlns:a16="http://schemas.microsoft.com/office/drawing/2014/main" id="{B9F467F6-F1EE-4DCE-B830-BCCC382084D3}"/>
            </a:ext>
          </a:extLst>
        </cdr:cNvPr>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row r="65521">
          <cell r="C65521" t="str">
            <v>Equipo Directivo</v>
          </cell>
        </row>
        <row r="65522">
          <cell r="C65522" t="str">
            <v>Líderes de Proceso</v>
          </cell>
        </row>
        <row r="65523">
          <cell r="C65523" t="str">
            <v>Alta Dirección</v>
          </cell>
        </row>
        <row r="65524">
          <cell r="C65524" t="str">
            <v>Subdirección A y F</v>
          </cell>
        </row>
        <row r="65525">
          <cell r="C65525" t="str">
            <v>Subdirección Técnica</v>
          </cell>
        </row>
        <row r="65526">
          <cell r="C65526" t="str">
            <v>Oficina Juridica</v>
          </cell>
        </row>
        <row r="65527">
          <cell r="C65527" t="str">
            <v>Oficina de Control Interno</v>
          </cell>
        </row>
        <row r="65528">
          <cell r="C65528" t="str">
            <v>Sistemas</v>
          </cell>
        </row>
        <row r="65529">
          <cell r="C65529" t="str">
            <v>Atención al Ciudadano</v>
          </cell>
        </row>
      </sheetData>
      <sheetData sheetId="1"/>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ELL" refreshedDate="44529.468946875" createdVersion="7" refreshedVersion="7" minRefreshableVersion="3" recordCount="136">
  <cacheSource type="worksheet">
    <worksheetSource name="Tabla2"/>
  </cacheSource>
  <cacheFields count="30">
    <cacheField name="DIMENSIÓN " numFmtId="0">
      <sharedItems/>
    </cacheField>
    <cacheField name="POLÍTICA" numFmtId="0">
      <sharedItems/>
    </cacheField>
    <cacheField name="ACTIVIDAD" numFmtId="0">
      <sharedItems longText="1"/>
    </cacheField>
    <cacheField name="PRODUCTO" numFmtId="0">
      <sharedItems/>
    </cacheField>
    <cacheField name="TIPO DE META" numFmtId="0">
      <sharedItems/>
    </cacheField>
    <cacheField name="N.X" numFmtId="0">
      <sharedItems containsSemiMixedTypes="0" containsString="0" containsNumber="1" containsInteger="1" minValue="1" maxValue="4"/>
    </cacheField>
    <cacheField name="META " numFmtId="0">
      <sharedItems containsSemiMixedTypes="0" containsString="0" containsNumber="1" minValue="0.5" maxValue="24"/>
    </cacheField>
    <cacheField name="LOGRO III TRIM 2021" numFmtId="0">
      <sharedItems containsSemiMixedTypes="0" containsString="0" containsNumber="1" minValue="0" maxValue="24"/>
    </cacheField>
    <cacheField name="LOGRO IV TRIM 2021" numFmtId="0">
      <sharedItems containsSemiMixedTypes="0" containsString="0" containsNumber="1" containsInteger="1" minValue="0" maxValue="0"/>
    </cacheField>
    <cacheField name="LOGRO I TRIM 2022" numFmtId="0">
      <sharedItems containsSemiMixedTypes="0" containsString="0" containsNumber="1" containsInteger="1" minValue="0" maxValue="0"/>
    </cacheField>
    <cacheField name="LOGRO II TRIM 2022" numFmtId="0">
      <sharedItems containsSemiMixedTypes="0" containsString="0" containsNumber="1" containsInteger="1" minValue="0" maxValue="0"/>
    </cacheField>
    <cacheField name=" III TRIM 2021" numFmtId="0">
      <sharedItems containsString="0" containsBlank="1" containsNumber="1" minValue="0.25" maxValue="24"/>
    </cacheField>
    <cacheField name=" IV TRIM 2021" numFmtId="0">
      <sharedItems containsString="0" containsBlank="1" containsNumber="1" minValue="0.1" maxValue="21"/>
    </cacheField>
    <cacheField name="I TRIM 2022" numFmtId="0">
      <sharedItems containsString="0" containsBlank="1" containsNumber="1" minValue="0.1" maxValue="24"/>
    </cacheField>
    <cacheField name=" II TRIM 2022" numFmtId="0">
      <sharedItems containsString="0" containsBlank="1" containsNumber="1" minValue="0" maxValue="21"/>
    </cacheField>
    <cacheField name="VAL" numFmtId="0">
      <sharedItems/>
    </cacheField>
    <cacheField name=" III TRIM 20212" numFmtId="0">
      <sharedItems containsMixedTypes="1" containsNumber="1" containsInteger="1" minValue="0" maxValue="0"/>
    </cacheField>
    <cacheField name=" IV TRIM 20213" numFmtId="0">
      <sharedItems containsMixedTypes="1" containsNumber="1" containsInteger="1" minValue="0" maxValue="0"/>
    </cacheField>
    <cacheField name="I TRIM 20224" numFmtId="0">
      <sharedItems containsMixedTypes="1" containsNumber="1" containsInteger="1" minValue="0" maxValue="0"/>
    </cacheField>
    <cacheField name=" II TRIM 20225" numFmtId="0">
      <sharedItems containsMixedTypes="1" containsNumber="1" containsInteger="1" minValue="0" maxValue="0"/>
    </cacheField>
    <cacheField name="Columna6" numFmtId="0">
      <sharedItems/>
    </cacheField>
    <cacheField name=" III TRIM 20217" numFmtId="9">
      <sharedItems containsMixedTypes="1" containsNumber="1" minValue="0.1" maxValue="1"/>
    </cacheField>
    <cacheField name=" IV TRIM 20218" numFmtId="9">
      <sharedItems containsNonDate="0" containsString="0" containsBlank="1"/>
    </cacheField>
    <cacheField name="I TRIM 20229" numFmtId="9">
      <sharedItems containsNonDate="0" containsString="0" containsBlank="1"/>
    </cacheField>
    <cacheField name=" II TRIM 202210" numFmtId="9">
      <sharedItems containsNonDate="0" containsString="0" containsBlank="1"/>
    </cacheField>
    <cacheField name="ACUMULADO 2021 -2022" numFmtId="9">
      <sharedItems containsMixedTypes="1" containsNumber="1" minValue="0" maxValue="1"/>
    </cacheField>
    <cacheField name="OBSERVACIONES" numFmtId="9">
      <sharedItems containsMixedTypes="1" containsNumber="1" containsInteger="1" minValue="0" maxValue="0" longText="1"/>
    </cacheField>
    <cacheField name="RECURSOS" numFmtId="0">
      <sharedItems containsMixedTypes="1" containsNumber="1" containsInteger="1" minValue="0" maxValue="0"/>
    </cacheField>
    <cacheField name="DEPENDENCIA" numFmtId="0">
      <sharedItems count="11">
        <s v="Sec. Administrativa"/>
        <s v="Sec. de Planeación"/>
        <s v="OATIC"/>
        <s v="Sec. de Hacienda"/>
        <s v="Sec. de Salud y Ambiente"/>
        <s v="Sec. Jurídica"/>
        <s v="Oficina de Prensa y Comunicaciones"/>
        <s v="Sec. de Infraestructura"/>
        <s v="Sec. de Educación"/>
        <s v="OCIG"/>
        <s v="Sec. de Interior"/>
      </sharedItems>
    </cacheField>
    <cacheField name="RESPONSABLE" numFmtId="3">
      <sharedItems/>
    </cacheField>
  </cacheFields>
  <extLst>
    <ext xmlns:x14="http://schemas.microsoft.com/office/spreadsheetml/2009/9/main" uri="{725AE2AE-9491-48be-B2B4-4EB974FC3084}">
      <x14:pivotCacheDefinition pivotCacheId="40984225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s v="Talento Humano"/>
    <s v="Gestión estratégica del talento humano"/>
    <s v="Analizar puestos de trabajo e identificarlos para vincular personal con discapacidad."/>
    <s v="Puestos de trabajo identificados en donde se pueda vincular personas con discapacidad."/>
    <s v="INCREMENTO"/>
    <n v="1"/>
    <n v="1"/>
    <n v="1"/>
    <n v="0"/>
    <n v="0"/>
    <n v="0"/>
    <m/>
    <m/>
    <n v="1"/>
    <m/>
    <s v="SI"/>
    <n v="0"/>
    <n v="0"/>
    <s v="x"/>
    <n v="0"/>
    <s v="1"/>
    <n v="1"/>
    <m/>
    <m/>
    <m/>
    <n v="1"/>
    <s v="La actividad se cumplirá en el primer trimestre de 2022, de acuerdo con el cronograma establecido en el presente plan."/>
    <s v="Talento Humano, Recursos Físicos y Tecnológicos"/>
    <x v="0"/>
    <s v="Profesional Especializado - TH_x000a_(Secretaría Administrativa)"/>
  </r>
  <r>
    <s v="Talento Humano"/>
    <s v="Gestión estratégica del talento humano"/>
    <s v="Establecer espacios para resaltar y estimular a los servidores públicos."/>
    <s v="Espacios que permitan resaltar y estimular a los servidores públicos como reconocimiento a sus labores."/>
    <s v="INCREMENTO"/>
    <n v="2"/>
    <n v="1"/>
    <n v="0"/>
    <n v="0"/>
    <n v="0"/>
    <n v="0"/>
    <m/>
    <n v="1"/>
    <m/>
    <n v="0"/>
    <s v="SI"/>
    <n v="0"/>
    <s v="x"/>
    <n v="0"/>
    <s v="x"/>
    <s v="4"/>
    <s v=""/>
    <m/>
    <m/>
    <m/>
    <n v="0"/>
    <s v="Se programó para el 15 y 29 de octubre la Jornada de Conmemoración y exaltación de los servidores públicos de la Alcaldía de Bucaramanga. La actividad se cumplirá durante el cuarto trimestre del año 2021, en cumplimiento al cronograma establecido en el presente plan."/>
    <s v="Talento Humano, Recursos Físicos y Tecnológicos"/>
    <x v="0"/>
    <s v="Subsecretario Administrativo - TH_x000a_(Secretaría Administrativa)"/>
  </r>
  <r>
    <s v="Talento Humano"/>
    <s v="Gestión estratégica del talento humano"/>
    <s v="Realizar informes sobre las razones de retiro de los servidores públicos."/>
    <s v="Informes analizados acerca de las razones de retiro que genere insumos para el plan de previsión del talento humano. "/>
    <s v="INCREMENTO"/>
    <n v="2"/>
    <n v="2"/>
    <n v="0"/>
    <n v="0"/>
    <n v="0"/>
    <n v="0"/>
    <m/>
    <n v="1"/>
    <m/>
    <n v="1"/>
    <s v="SI"/>
    <n v="0"/>
    <s v="x"/>
    <n v="0"/>
    <s v="x"/>
    <s v="4"/>
    <s v=""/>
    <m/>
    <m/>
    <m/>
    <n v="0"/>
    <s v="La actividad se cumplirá en el cuarto trimestre del año 2021, de acuerdo con el cronograma establecido en el presente plan."/>
    <s v="Talento Humano, Recursos Físicos y Tecnológicos"/>
    <x v="0"/>
    <s v="Profesional Especializado - TH_x000a_(Secretaría Administrativa)"/>
  </r>
  <r>
    <s v="Talento Humano"/>
    <s v="Gestión estratégica del talento humano"/>
    <s v="Consolidar  estadísticas de la información del talento humano."/>
    <s v="Estadísticas de la información de Gestión Estratégica de Talento Humano consolidadas."/>
    <s v="INCREMENTO"/>
    <n v="2"/>
    <n v="2"/>
    <n v="0"/>
    <n v="0"/>
    <n v="0"/>
    <n v="0"/>
    <m/>
    <n v="1"/>
    <m/>
    <n v="1"/>
    <s v="SI"/>
    <n v="0"/>
    <s v="x"/>
    <n v="0"/>
    <s v="x"/>
    <s v="4"/>
    <s v=""/>
    <m/>
    <m/>
    <m/>
    <n v="0"/>
    <s v="La actividad se cumplirá en el cuarto trimestre del año 2021, de acuerdo con el cronograma establecido en el presente plan."/>
    <s v="Talento Humano, Recursos Físicos y Tecnológicos"/>
    <x v="0"/>
    <s v="Técnico Operativo_x000a_(Secretaría Administrativa)"/>
  </r>
  <r>
    <s v="Talento Humano"/>
    <s v="Gestión estratégica del talento humano"/>
    <s v="Analizar y tomar las medidas de mejora que contribuyan al fortalecimiento del clima laboral en la entidad. Desde el sistema de control interno efectuar su verificación."/>
    <s v="Socialización de los resultados de la medición del clima laboral vigencia 2021"/>
    <s v="INCREMENTO"/>
    <n v="1"/>
    <n v="1"/>
    <n v="0"/>
    <n v="0"/>
    <n v="0"/>
    <n v="0"/>
    <m/>
    <n v="1"/>
    <m/>
    <m/>
    <s v="SI"/>
    <n v="0"/>
    <s v="x"/>
    <n v="0"/>
    <n v="0"/>
    <s v="4"/>
    <s v=""/>
    <m/>
    <m/>
    <m/>
    <n v="0"/>
    <s v="Se realizó la medición del clima laboral, el cual se socializará en el cuatro trimestre del año 2021, de acuerdo con el cronograma establecido en el presente plan."/>
    <s v="Talento Humano, Recursos Físicos y Tecnológicos"/>
    <x v="0"/>
    <s v="Subsecretario Administrativo - TH_x000a_(Secretaría Administrativa)"/>
  </r>
  <r>
    <s v="Talento Humano"/>
    <s v="Gestión estratégica del talento humano"/>
    <s v="Establecer incentivos especiales para el personal de servicio al ciudadano y otros estímulos para quienes se encuentren con distinto tipo de vinculación (provisionales, contratistas, etc.) en la entidad."/>
    <s v="Cuadro de mérito del personal del Centro de Atención Especializado- CAME."/>
    <s v="INCREMENTO"/>
    <n v="1"/>
    <n v="1"/>
    <n v="0"/>
    <n v="0"/>
    <n v="0"/>
    <n v="0"/>
    <m/>
    <n v="1"/>
    <m/>
    <m/>
    <s v="SI"/>
    <n v="0"/>
    <s v="x"/>
    <n v="0"/>
    <n v="0"/>
    <s v="4"/>
    <s v=""/>
    <m/>
    <m/>
    <m/>
    <n v="0"/>
    <s v="La actividad se cumplirá en el cuarto trimestre del año 2021, de acuerdo con el cronograma establecido en el presente plan."/>
    <s v="Talento Humano, Recursos Físicos y Tecnológicos"/>
    <x v="0"/>
    <s v="Profesional Especializado - TH_x000a_(Secretaría Administrativa)"/>
  </r>
  <r>
    <s v="Talento Humano"/>
    <s v="Gestión estratégica del talento humano"/>
    <s v="Analizar que los resultados de la evaluación de desempeño laboral y de los acuerdos de gestión sean coherentes con el cumplimiento de las metas de la entidad. "/>
    <s v="Informe de análisis de los resultados de las evaluaciones de desempeño laboral y los acuerdos de gestión."/>
    <s v="INCREMENTO"/>
    <n v="2"/>
    <n v="2"/>
    <n v="1"/>
    <n v="0"/>
    <n v="0"/>
    <n v="0"/>
    <n v="1"/>
    <m/>
    <m/>
    <n v="1"/>
    <s v="SI"/>
    <s v="x"/>
    <n v="0"/>
    <n v="0"/>
    <s v="x"/>
    <s v="2"/>
    <n v="1"/>
    <m/>
    <m/>
    <m/>
    <n v="0.5"/>
    <s v="Se realizó el análisis de los resultados de las evaluaciones de desempeño correspondientes al primer semestre del año 2021."/>
    <s v="Talento Humano, Recursos Físicos y Tecnológicos"/>
    <x v="0"/>
    <s v="Profesional Especializado - TH_x000a_(Secretaría Administrativa)"/>
  </r>
  <r>
    <s v="Talento Humano"/>
    <s v="Gestión estratégica del talento humano"/>
    <s v="Desarrollar jornadas de capacitación y/o divulgación a sus servidores y contratistas sobre participación ciudadana, rendición de cuentas y control social."/>
    <s v="Jornadas de capacitación y/o divulgación a los  servidores públicos  y contratistas en los temas de participación ciudadana, rendición de cuentas y control social."/>
    <s v="INCREMENTO"/>
    <n v="2"/>
    <n v="2"/>
    <n v="0"/>
    <n v="0"/>
    <n v="0"/>
    <n v="0"/>
    <m/>
    <n v="1"/>
    <n v="1"/>
    <m/>
    <s v="SI"/>
    <n v="0"/>
    <s v="x"/>
    <s v="x"/>
    <n v="0"/>
    <s v="4"/>
    <s v=""/>
    <m/>
    <m/>
    <m/>
    <n v="0"/>
    <s v="La actividad se cumplirá en el cuarto trimestre del año 2021, de acuerdo con el cronograma establecido en el presente plan."/>
    <s v="Talento Humano, Recursos Físicos y Tecnológicos"/>
    <x v="0"/>
    <s v="Profesional Especializado - TH_x000a_(Secretaría Administrativa)"/>
  </r>
  <r>
    <s v="Talento Humano"/>
    <s v="Gestión estratégica del talento humano"/>
    <s v="Implementar mecanismos para transferir el conocimiento de las personas que se retiran a quienes continúan vinculados."/>
    <s v="Herramienta  implementada y mantenida, a través del uso del formato de transferencia de conocimiento o retiro del servicio F-GAT-8100-238,37-195."/>
    <s v="MANTENIMIENTO"/>
    <n v="2"/>
    <n v="1"/>
    <n v="1"/>
    <n v="0"/>
    <n v="0"/>
    <n v="0"/>
    <m/>
    <n v="1"/>
    <m/>
    <n v="1"/>
    <s v="SI"/>
    <n v="0"/>
    <s v="x"/>
    <n v="0"/>
    <s v="x"/>
    <s v="1"/>
    <n v="1"/>
    <m/>
    <m/>
    <m/>
    <n v="0.25"/>
    <s v="Se estableció en el formato F-GAT-8100-238,37-036,la inclusión del formato F-GAT-8100-238,37-195  como uno de los requisitos de entrega de puesto de trabajo."/>
    <s v="Talento Humano, Recursos Físicos y Tecnológicos"/>
    <x v="0"/>
    <s v="Profesional Especializado - TH_x000a_(Secretaría Administrativa)"/>
  </r>
  <r>
    <s v="Talento Humano"/>
    <s v="Integridad"/>
    <s v="Fomentar espacios de participación para todo el personal, para armonizar los valores del servicio público con los códigos de ética institucional, implementar jornadas de difusión y herramientas pedagógicas para desarrollar el hábito de actuar de forma coherente con ellos. "/>
    <s v="Jornadas de apropiación del código de integridad."/>
    <s v="INCREMENTO"/>
    <n v="2"/>
    <n v="2"/>
    <n v="2"/>
    <n v="0"/>
    <n v="0"/>
    <n v="0"/>
    <m/>
    <n v="1"/>
    <m/>
    <n v="1"/>
    <s v="SI"/>
    <n v="0"/>
    <s v="x"/>
    <n v="0"/>
    <s v="x"/>
    <s v="1"/>
    <n v="1"/>
    <m/>
    <m/>
    <m/>
    <n v="1"/>
    <s v="Se han realizado Jornadas de capacitación y sensibilización del código de integridad:_x000a_*Viernes de Valores_x000a_*Muro de integridad _x000a_*Reto Digital con cada uno de los valores del código de integridad"/>
    <s v="Talento Humano, Recursos Físicos y Tecnológicos"/>
    <x v="0"/>
    <s v="Subsecretario Administrativo - TH_x000a_(Secretaría Administrativa)"/>
  </r>
  <r>
    <s v="Talento Humano"/>
    <s v="Integridad"/>
    <s v="Establecer al interior de su entidad un proceso para la gestión de los conflictos de interés, donde el servidor público pueda tener claridad de cómo se reporta un posible caso y cuál es el conducto regular a seguir. ."/>
    <s v="Campañas de divulgación para promover el correo de cod.integridad@bucaramanga.gov.co, como un canal para conocer opiniones y denuncias sobre faltas al código de integridad."/>
    <s v="INCREMENTO"/>
    <n v="2"/>
    <n v="2"/>
    <n v="1"/>
    <n v="0"/>
    <n v="0"/>
    <n v="0"/>
    <m/>
    <n v="1"/>
    <m/>
    <n v="1"/>
    <s v="SI"/>
    <n v="0"/>
    <s v="x"/>
    <n v="0"/>
    <s v="x"/>
    <s v="1"/>
    <n v="0.5"/>
    <m/>
    <m/>
    <m/>
    <n v="0.5"/>
    <s v="A través del correo cod.integridad@bucaramanga.gov.co se ha enviado mensajes a los servidores públicos y contratistas de la alcaldía, informando que a través de este medio pueden realizar las denuncias sobre faltas al código de integridad._x000a_También se ha utilizado para realizar los Retos digitales  de los valores del código de integridad. "/>
    <s v="Talento Humano, Recursos Físicos y Tecnológicos"/>
    <x v="0"/>
    <s v="Subsecretario Administrativo - TH_x000a_(Secretaría Administrativa)"/>
  </r>
  <r>
    <s v="Talento Humano"/>
    <s v="Integridad"/>
    <s v="Formular y desarrollar un mecanismo para el registro, seguimiento y monitoreo a las declaraciones de conflictos de interés por parte de los servidores públicos que laboran dentro de la entidad."/>
    <s v="Informe de seguimiento del registro de la declaración de conflicto de intereses de los directivos que se rinden en la plataforma de función pública."/>
    <s v="INCREMENTO"/>
    <n v="1"/>
    <n v="1"/>
    <n v="0"/>
    <n v="0"/>
    <n v="0"/>
    <n v="0"/>
    <m/>
    <m/>
    <n v="1"/>
    <m/>
    <s v="SI"/>
    <n v="0"/>
    <n v="0"/>
    <s v="x"/>
    <n v="0"/>
    <s v="4"/>
    <s v=""/>
    <m/>
    <m/>
    <m/>
    <n v="0"/>
    <s v="La actividad se cumplirá en el primer trimestre de 2022, de acuerdo con el cronograma establecido en el presente plan."/>
    <s v="Talento Humano, Recursos Físicos y Tecnológicos"/>
    <x v="0"/>
    <s v="Subsecretario Administrativo - TH_x000a_(Secretaría Administrativa)"/>
  </r>
  <r>
    <s v="Direccionamiento Estratégico y Planeación "/>
    <s v="Planeación institucional"/>
    <s v="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
    <s v="Plan Indicativo 2020 - 2023."/>
    <s v="INCREMENTO"/>
    <n v="1"/>
    <n v="1"/>
    <n v="0"/>
    <n v="0"/>
    <n v="0"/>
    <n v="0"/>
    <m/>
    <m/>
    <n v="1"/>
    <m/>
    <s v="SI"/>
    <n v="0"/>
    <n v="0"/>
    <s v="x"/>
    <n v="0"/>
    <s v="4"/>
    <s v=""/>
    <m/>
    <m/>
    <m/>
    <n v="0"/>
    <n v="0"/>
    <s v="Talento Humano, Recursos Físicos y Tecnológicos"/>
    <x v="1"/>
    <s v="Profesional Especializado_x000a_(Secretaría de Planeación)"/>
  </r>
  <r>
    <s v="Direccionamiento Estratégico y Planeación "/>
    <s v="Planeación institucional"/>
    <s v="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
    <s v="Planes de Acción por dependencia."/>
    <s v="MANTENIMIENTO"/>
    <n v="4"/>
    <n v="21"/>
    <n v="21"/>
    <n v="0"/>
    <n v="0"/>
    <n v="0"/>
    <n v="21"/>
    <n v="21"/>
    <n v="21"/>
    <n v="21"/>
    <s v="SI"/>
    <s v="x"/>
    <s v="x"/>
    <s v="x"/>
    <s v="x"/>
    <s v="2"/>
    <n v="1"/>
    <m/>
    <m/>
    <m/>
    <n v="0.25"/>
    <s v="La Secretaría de Planeación cuenta con los 21 planes de acción por dependencia con corte a 30 de septiembre de 2021, los cuales se encuentran publicados en la página web de la entidad."/>
    <s v="Talento Humano, Recursos Físicos y Tecnológicos"/>
    <x v="1"/>
    <s v="Profesional Especializado_x000a_(Secretaría de Planeación)"/>
  </r>
  <r>
    <s v="Direccionamiento Estratégico y Planeación "/>
    <s v="Planeación institucional"/>
    <s v="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
    <s v="Plan Operativo Anual de Inversiones ."/>
    <s v="INCREMENTO"/>
    <n v="1"/>
    <n v="1"/>
    <n v="1"/>
    <n v="0"/>
    <n v="0"/>
    <n v="0"/>
    <m/>
    <m/>
    <n v="1"/>
    <m/>
    <s v="SI"/>
    <n v="0"/>
    <n v="0"/>
    <s v="x"/>
    <n v="0"/>
    <s v="1"/>
    <n v="1"/>
    <m/>
    <m/>
    <m/>
    <n v="1"/>
    <s v="La Secretaría de Planeación cuenta con el Plan Operativo Anual de Inversiones, el cual se encuetra  publicado e la página web institucional."/>
    <s v="Talento Humano, Recursos Físicos y Tecnológicos"/>
    <x v="1"/>
    <s v="Profesional Especializado_x000a_(Secretaría de Planeación)"/>
  </r>
  <r>
    <s v="Direccionamiento Estratégico y Planeación "/>
    <s v="Planeación institucional"/>
    <s v="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
    <s v="Seguimientos al Plan de Desarrollo 2020 - 2023."/>
    <s v="INCREMENTO"/>
    <n v="4"/>
    <n v="9"/>
    <n v="3"/>
    <n v="0"/>
    <n v="0"/>
    <n v="0"/>
    <n v="3"/>
    <n v="2"/>
    <n v="2"/>
    <n v="2"/>
    <s v="SI"/>
    <s v="x"/>
    <s v="x"/>
    <s v="x"/>
    <s v="x"/>
    <s v="2"/>
    <n v="1"/>
    <m/>
    <m/>
    <m/>
    <n v="0.33333333333333331"/>
    <s v="La Secretaría de Planeación  ha realizado el seguimeinto al  Plan de Desarrollo 2020 - 2023 en todos los meses hasta  el  30 de septiembre, los cuales se encuentran publicados en la página web de la entidad. "/>
    <s v="Talento Humano, Recursos Físicos y Tecnológicos"/>
    <x v="1"/>
    <s v="Profesional Especializado_x000a_(Secretaría de Planeación)"/>
  </r>
  <r>
    <s v="Direccionamiento Estratégico y Planeación "/>
    <s v="Planeación institucional"/>
    <s v="Actualizar el tablero de indicadores para hacer seguimiento  y evaluación del desempeño de los procesos de la entidad."/>
    <s v="Tablero de desempeño de indicadores de los procesos de la entidad actualizado."/>
    <s v="INCREMENTO"/>
    <n v="1"/>
    <n v="1"/>
    <n v="0"/>
    <n v="0"/>
    <n v="0"/>
    <n v="0"/>
    <m/>
    <n v="1"/>
    <m/>
    <m/>
    <s v="SI"/>
    <n v="0"/>
    <s v="x"/>
    <n v="0"/>
    <n v="0"/>
    <s v="4"/>
    <s v=""/>
    <m/>
    <m/>
    <m/>
    <n v="0"/>
    <s v="Desde el proceso de mejoramiento continuo se ha trabajado en el tablero de indicadores de los procesos y se cumplirá la actividad cumpliendo con el cronograma establecido en el presente plan."/>
    <s v="Talento Humano, Recursos Físicos y Tecnológicos"/>
    <x v="0"/>
    <s v="Profesional Especializado_x000a_(Secretaría Administrativa)"/>
  </r>
  <r>
    <s v="Direccionamiento Estratégico y Planeación "/>
    <s v="Planeación institucional"/>
    <s v="Realizar el seguimiento a las Políticas Públicas (PIIAF, Discapacidad) identificando las acciones realizadas que impactan a la población con enfoque diferencial (Grupos étnicos). "/>
    <s v="Seguimiento a Políticas Públicas (PIIAFF, Discapacidad)"/>
    <s v="MANTENIMIENTO"/>
    <n v="4"/>
    <n v="2"/>
    <n v="2"/>
    <n v="0"/>
    <n v="0"/>
    <n v="0"/>
    <n v="2"/>
    <n v="2"/>
    <n v="2"/>
    <n v="2"/>
    <s v="SI"/>
    <s v="x"/>
    <s v="x"/>
    <s v="x"/>
    <s v="x"/>
    <s v="2"/>
    <n v="1"/>
    <m/>
    <m/>
    <m/>
    <n v="0.25"/>
    <s v="La Secretaría de Planeación realizó seguimiento con corte a 30 de junio del PIIAFF y se presentó a la Mesa Técnica de Infancia y Adolescencia el 29 de septiembre de 2021. Se cuenta como evidencia la matriz, el Tablero de Control y el acta de la Mesa Técnica de Infancia y Adolescencia. _x000a_Así mismo, se consolidó la información del seguimiento a la Política de Discapacidad con corte a 30 de junio consolidada junto con la Secretaría de Salud en mesa de trabajo realizada el día 28 de septiembre. Se cuenta como evidencia la matriz del Plan de acción, Circular 46 y acta de reunión del 28 de septiembre 2021."/>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Informes cumplimiento Plan Anticorrupción 2021"/>
    <s v="INCREMENTO"/>
    <n v="2"/>
    <n v="2"/>
    <n v="1"/>
    <n v="0"/>
    <n v="0"/>
    <n v="0"/>
    <n v="1"/>
    <m/>
    <n v="1"/>
    <m/>
    <s v="SI"/>
    <s v="x"/>
    <n v="0"/>
    <s v="x"/>
    <n v="0"/>
    <s v="2"/>
    <n v="1"/>
    <m/>
    <m/>
    <m/>
    <n v="0.5"/>
    <s v="La Secretaría de Planeación realizó el informe de avance del PAAC correspondiente a la Secretaría de Planeación, con corte a 31 de agosto de 2021 de acuerdo a lo estípulado en la ley. El informe de seguimiento se encuentra publicado en la página web."/>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Monitoreos al Mapa de Riesgos de Corrupción 2021 "/>
    <s v="INCREMENTO"/>
    <n v="2"/>
    <n v="2"/>
    <n v="0.5"/>
    <n v="0"/>
    <n v="0"/>
    <n v="0"/>
    <m/>
    <n v="1"/>
    <n v="1"/>
    <m/>
    <s v="SI"/>
    <n v="0"/>
    <s v="x"/>
    <s v="x"/>
    <n v="0"/>
    <s v="1"/>
    <n v="0.25"/>
    <m/>
    <m/>
    <m/>
    <n v="0.25"/>
    <s v="Se realizó seguimiento al PAAC 2021 en lo relacionado a la Secretaría de Planeación, se cuenta con una programación para el próximo mes a fin de monitorear los controles de los riesgos a cargo de las demás dependencias."/>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Política de Administración de Riesgos 2021 actualizada"/>
    <s v="INCREMENTO"/>
    <n v="1"/>
    <n v="1"/>
    <n v="1"/>
    <n v="0"/>
    <n v="0"/>
    <n v="0"/>
    <n v="1"/>
    <m/>
    <m/>
    <m/>
    <s v="SI"/>
    <s v="x"/>
    <n v="0"/>
    <n v="0"/>
    <n v="0"/>
    <s v="2"/>
    <n v="1"/>
    <m/>
    <m/>
    <m/>
    <n v="1"/>
    <s v="La Política de Administración de Riesgos se actualizó en el mes de julio de 2021 de acuerdo a los lineamientos del DAFP."/>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Mapa de Riesgos de Gestión 2021 por proceso aprobados "/>
    <s v="INCREMENTO"/>
    <n v="1"/>
    <n v="24"/>
    <n v="24"/>
    <n v="0"/>
    <n v="0"/>
    <n v="0"/>
    <n v="24"/>
    <m/>
    <m/>
    <m/>
    <s v="SI"/>
    <s v="x"/>
    <n v="0"/>
    <n v="0"/>
    <n v="0"/>
    <s v="2"/>
    <n v="1"/>
    <m/>
    <m/>
    <m/>
    <n v="1"/>
    <s v="Los Mapa de Riesgos de Gestión fueron aprobados por el Comité de Coordinación Institucional de Control Interno y por el Comité Institución de Gestión y desempeño - MIPG."/>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Monitoreos al Mapa de Riesgos de Gestión 2021"/>
    <s v="INCREMENTO"/>
    <n v="1"/>
    <n v="1"/>
    <n v="1"/>
    <n v="0"/>
    <n v="0"/>
    <n v="0"/>
    <m/>
    <n v="1"/>
    <m/>
    <m/>
    <s v="SI"/>
    <n v="0"/>
    <s v="x"/>
    <n v="0"/>
    <n v="0"/>
    <s v="1"/>
    <n v="1"/>
    <m/>
    <m/>
    <m/>
    <n v="1"/>
    <s v="La Secretaría de Planeación realizó el monitoreo a los 24 Mapas de Riesgos de Gestión por proceso de acuerdo a los lineamientos del DAFP y la Política de Administración de Riesgos."/>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Plan Anticorrupción y Atención al Ciudadano - PAAC 2022"/>
    <s v="INCREMENTO"/>
    <n v="1"/>
    <n v="1"/>
    <n v="0"/>
    <n v="0"/>
    <n v="0"/>
    <n v="0"/>
    <m/>
    <m/>
    <n v="1"/>
    <m/>
    <s v="SI"/>
    <n v="0"/>
    <n v="0"/>
    <s v="x"/>
    <n v="0"/>
    <s v="4"/>
    <s v=""/>
    <m/>
    <m/>
    <m/>
    <n v="0"/>
    <s v="La Secretaría de Planeación realizó capacitación en Administración de Riesgos y controles dirigido a Funcionarios de la Administración Central con el objetivo de iniciar la construcción del PAAC 2022"/>
    <s v="Talento Humano, Recursos Físicos y Tecnológicos"/>
    <x v="1"/>
    <s v="Profesional Especializado_x000a_(Secretaría de Planeación)"/>
  </r>
  <r>
    <s v="Direccionamiento Estratégico y Planeación "/>
    <s v="Planeación institucional"/>
    <s v="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
    <s v="Mapa de Riesgos de Gestión 2022 por proceso aprobados "/>
    <s v="INCREMENTO"/>
    <n v="1"/>
    <n v="24"/>
    <n v="0"/>
    <n v="0"/>
    <n v="0"/>
    <n v="0"/>
    <m/>
    <m/>
    <n v="24"/>
    <m/>
    <s v="SI"/>
    <n v="0"/>
    <n v="0"/>
    <s v="x"/>
    <n v="0"/>
    <s v="4"/>
    <s v=""/>
    <m/>
    <m/>
    <m/>
    <n v="0"/>
    <n v="0"/>
    <s v="Talento Humano, Recursos Físicos y Tecnológicos"/>
    <x v="1"/>
    <s v="Profesional Especializado_x000a_(Secretaría de Planeación)"/>
  </r>
  <r>
    <s v="Direccionamiento Estratégico y Planeación "/>
    <s v="Planeación institucional"/>
    <s v="Realizar la publicación en la sección &quot;transparencia y acceso a la información pública&quot; de la página web oficial de la entidad, información actualizada sobre los planes estratégicos, sectoriales e institucionales según sea el caso."/>
    <s v="Planes Estratégicos Sectoriales e Institucionales publicados                       "/>
    <s v="MANTENIMIENTO"/>
    <n v="4"/>
    <n v="1"/>
    <n v="1"/>
    <n v="0"/>
    <n v="0"/>
    <n v="0"/>
    <n v="1"/>
    <n v="1"/>
    <n v="1"/>
    <n v="1"/>
    <s v="SI"/>
    <s v="x"/>
    <s v="x"/>
    <s v="x"/>
    <s v="x"/>
    <s v="2"/>
    <n v="1"/>
    <m/>
    <m/>
    <m/>
    <n v="0.25"/>
    <s v="Todas las publicaciones de los planes estratégicos sectoriales e interinstucionales están publicados en la página web de la alcaldía en el link : https://www.bucaramanga.gov.co/planes-institucionales-mipg/"/>
    <s v="Talento Humano, Recursos Físicos y Tecnológicos"/>
    <x v="2"/>
    <s v="Asesor TIC_x000a_(Oficina de las TIC)"/>
  </r>
  <r>
    <s v="Direccionamiento Estratégico y Planeación "/>
    <s v="Gestión presupuestal y eficiencia en el gasto público"/>
    <s v="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
    <s v="Informe pormenorizado de ejecución presupuestal."/>
    <s v="INCREMENTO"/>
    <n v="4"/>
    <n v="10"/>
    <n v="3"/>
    <n v="0"/>
    <n v="0"/>
    <n v="0"/>
    <n v="3"/>
    <n v="3"/>
    <n v="2"/>
    <n v="2"/>
    <s v="SI"/>
    <s v="x"/>
    <s v="x"/>
    <s v="x"/>
    <s v="x"/>
    <s v="2"/>
    <n v="1"/>
    <m/>
    <m/>
    <m/>
    <n v="0.3"/>
    <s v="Se efectúa el seguimiento pormenorizado a las ejecuciones presupuestales, por medio de los informes de gestión que desde la Oficina de Presupuesto se socializa a través  del Consejo Superior de Política Fiscal (CONFIS) con todos y cada uno de los Secretarios de Despacho (ordenadores de gasto), con el fin de que se conozca el avance presupuestal y el porcentaje ejecutado a la fecha y se fijen metas, para dar cumplimiento a la disponibilidades presupuestales pendientes de ejecución (Se adjunta evidencias;  informes de ejecución del mes de junio y  agosto de 2021 y Acta de Confis #25 de 2021 donde se presenta el informe presupuestal a 30 de septiembre)."/>
    <s v="Talento Humano, Recursos Físicos y Tecnológicos"/>
    <x v="3"/>
    <s v="Oficina de Presupuesto_x000a_(Secretaría de Hacienda)"/>
  </r>
  <r>
    <s v="Direccionamiento Estratégico y Planeación "/>
    <s v="Gestión presupuestal y eficiencia en el gasto público"/>
    <s v="Seguimiento a la implementación del procedimiento de deterioro de cartera dentro del aplicativo “coactivo”."/>
    <s v="Procedimiento de deterioro de cartera implementado y mantenido."/>
    <s v="MANTENIMIENTO"/>
    <n v="4"/>
    <n v="1"/>
    <n v="1"/>
    <n v="0"/>
    <n v="0"/>
    <n v="0"/>
    <n v="1"/>
    <n v="1"/>
    <n v="1"/>
    <n v="1"/>
    <s v="SI"/>
    <s v="x"/>
    <s v="x"/>
    <s v="x"/>
    <s v="x"/>
    <s v="2"/>
    <n v="1"/>
    <m/>
    <m/>
    <m/>
    <n v="0.25"/>
    <s v="Este procedimiento comprende: Desde  el  análisis  de  grado  de  cobrabilidad  de  la  cartera  presente,  hasta  la  generación  del informe consolidado de deterioro de cartera de cuentas por cobrar que se envía a Contabilidad. Se anexa procedimiento implementado a partir del mes de junio/2021 a la fecha  e informe generado por la Tesorería General."/>
    <s v="Talento Humano, Recursos Físicos y Tecnológicos"/>
    <x v="3"/>
    <s v="Tesorero_x000a_(Secretaría de Hacienda)"/>
  </r>
  <r>
    <s v="Direccionamiento Estratégico y Planeación "/>
    <s v="Gestión presupuestal y eficiencia en el gasto público"/>
    <s v="Seguimiento a la implementación del procedimiento de deterioro de cartera dentro del aplicativo “coactivo”."/>
    <s v="Matriz de deterioro incorporada al procedimiento de cobro coactivo, en desarrollo tecnológico, implementada."/>
    <s v="INCREMENTO"/>
    <n v="1"/>
    <n v="1"/>
    <n v="0"/>
    <n v="0"/>
    <n v="0"/>
    <n v="0"/>
    <m/>
    <m/>
    <n v="1"/>
    <m/>
    <s v="SI"/>
    <n v="0"/>
    <n v="0"/>
    <s v="x"/>
    <n v="0"/>
    <s v="4"/>
    <s v=""/>
    <m/>
    <m/>
    <m/>
    <n v="0"/>
    <s v="El desarrollo de este requerimiento se tiene planteado para dar inicio en el mes de noviembre, esto de acuerdo con las documentación y a la disponibilidad del recurso humano, es una meta planteada para estar finalizada durante el primer trimestre de 2022."/>
    <s v="Talento Humano, Recursos Físicos y Tecnológicos"/>
    <x v="2"/>
    <s v="Asesor TIC_x000a_(Oficina de las TIC)"/>
  </r>
  <r>
    <s v="Direccionamiento Estratégico y Planeación "/>
    <s v="Gestión presupuestal y eficiencia en el gasto público"/>
    <s v="Elaborar la información contable de manera oportuna"/>
    <s v="Información Contable Oportuna."/>
    <s v="INCREMENTO"/>
    <n v="2"/>
    <n v="4"/>
    <n v="1"/>
    <n v="0"/>
    <n v="0"/>
    <n v="0"/>
    <m/>
    <m/>
    <n v="2"/>
    <n v="2"/>
    <s v="SI"/>
    <n v="0"/>
    <n v="0"/>
    <s v="x"/>
    <s v="x"/>
    <s v="1"/>
    <n v="0.25"/>
    <m/>
    <m/>
    <m/>
    <n v="0.25"/>
    <s v="La información contable es subida trimestralmente en la plataforma CHIP de la Contaduría General CGN conforme al cronograma establecido.  Presentamos rendición oportuna de la Información Contable y como evidencia se adjunta correo de aceptación de la CGN."/>
    <s v="Talento Humano, Recursos Físicos y Tecnológicos"/>
    <x v="3"/>
    <s v="Profesional Especializado_x000a_(Secretaría de Hacienda)"/>
  </r>
  <r>
    <s v="Gestión con valores para resultados"/>
    <s v="Fortalecimiento organizacional y simplificación de procesos"/>
    <s v="Establecer en la planta de personal de la entidad (o documento que contempla los empleos de la entidad) los empleos suficientes para cumplir con los planes y proyectos."/>
    <s v="Fase III del diseño del proceso de modernización Alcaldía de Bucaramanga."/>
    <s v="INCREMENTO"/>
    <n v="1"/>
    <n v="1"/>
    <n v="1"/>
    <n v="0"/>
    <n v="0"/>
    <n v="0"/>
    <m/>
    <m/>
    <n v="1"/>
    <m/>
    <s v="SI"/>
    <n v="0"/>
    <n v="0"/>
    <s v="x"/>
    <n v="0"/>
    <s v="1"/>
    <n v="1"/>
    <m/>
    <m/>
    <m/>
    <n v="1"/>
    <s v="En cuando a la Fase III del diseño del proceso de modernización de la Alcaldía de Bucaramanga se ha avanzado en 72% y se cumplirá en el 100% en el tercer trimestre de 2021."/>
    <s v="Talento Humano, Recursos Físicos y Tecnológicos"/>
    <x v="0"/>
    <s v="Subsecretario de Bienes y Servicios_x000a_(Secretaría Administrativa)"/>
  </r>
  <r>
    <s v="Gestión con valores para resultados"/>
    <s v="Fortalecimiento organizacional y simplificación de procesos"/>
    <s v="Adoptar acciones o planes para optimizar el uso de vehículos institucionales."/>
    <s v="Informe de instalación de horómetros a  las 5 volquetas de la Alcaldía de Bucaramanga."/>
    <s v="INCREMENTO"/>
    <n v="2"/>
    <n v="1"/>
    <n v="0.6"/>
    <n v="0"/>
    <n v="0"/>
    <n v="0"/>
    <m/>
    <n v="0.6"/>
    <n v="0.4"/>
    <m/>
    <s v="SI"/>
    <n v="0"/>
    <s v="x"/>
    <s v="x"/>
    <n v="0"/>
    <s v="1"/>
    <n v="0.6"/>
    <m/>
    <m/>
    <m/>
    <n v="0.6"/>
    <s v="Se elabora un informe con la instalación de 3 horómetros a las volquetas de la administración municipal, para el III trimestre de 2021 se cumplirá al 100% la meta de la instalación de los 5 horómetros."/>
    <s v="Talento Humano, Recursos Físicos y Tecnológicos"/>
    <x v="0"/>
    <s v="Subsecretario de Bienes y Servicios_x000a_(Secretaría Administrativa)"/>
  </r>
  <r>
    <s v="Gestión con valores para resultados"/>
    <s v="Fortalecimiento organizacional y simplificación de procesos"/>
    <s v="Verificar que el inventario de bienes de la entidad coincide totalmente con lo registrado en la contabilidad. "/>
    <s v="Actas de tomas físicas de inventario a las dependencias de la Alcaldía de Bucaramanga."/>
    <s v="INCREMENTO"/>
    <n v="2"/>
    <n v="5"/>
    <n v="5"/>
    <n v="0"/>
    <n v="0"/>
    <n v="0"/>
    <m/>
    <n v="5"/>
    <m/>
    <m/>
    <s v="SI"/>
    <n v="0"/>
    <s v="x"/>
    <s v="x"/>
    <n v="0"/>
    <s v="1"/>
    <n v="1"/>
    <m/>
    <m/>
    <m/>
    <n v="1"/>
    <s v="Entre el 22 de julio al 30 de septiembre se han llevado a cabo 32 tomas físicas de inventarios, para lo cual se cuenta con los formatos de tomas físicas diligenciados. Cumpliendo con el 100% de la presente actividad."/>
    <s v="Talento Humano, Recursos Físicos y Tecnológicos"/>
    <x v="0"/>
    <s v="Almacenista_x000a_(Secretaría Administrativa)"/>
  </r>
  <r>
    <s v="Gestión con valores para resultados"/>
    <s v="Fortalecimiento organizacional y simplificación de procesos"/>
    <s v="Establecer la política o lineamientos para el uso de bienes con material reciclado."/>
    <s v="Lineamientos para el uso de bienes con material reciclado formulados y socializados."/>
    <s v="INCREMENTO"/>
    <n v="1"/>
    <n v="1"/>
    <n v="0"/>
    <n v="0"/>
    <n v="0"/>
    <n v="0"/>
    <m/>
    <n v="1"/>
    <m/>
    <m/>
    <s v="SI"/>
    <n v="0"/>
    <s v="x"/>
    <n v="0"/>
    <n v="0"/>
    <s v="4"/>
    <s v=""/>
    <m/>
    <m/>
    <m/>
    <n v="0"/>
    <n v="0"/>
    <s v="Talento Humano, Recursos Físicos y Tecnológicos"/>
    <x v="4"/>
    <s v="Subsecretario de Medio Ambiente_x000a_(Subsecretaría de Medio Ambiente)"/>
  </r>
  <r>
    <s v="Gestión con valores para resultados"/>
    <s v="Gobierno digital"/>
    <s v="Actualizar  el plan Estratégico de Tecnologías de Información del Municipio de Bucaramanga  2020-2023."/>
    <s v="PETI (Plan Estratégico de Tecnologías de Información del Municipio de Bucaramanga) actualizado vigencia 2020-2023."/>
    <s v="INCREMENTO"/>
    <n v="2"/>
    <n v="1"/>
    <n v="0.2"/>
    <n v="0"/>
    <n v="0"/>
    <n v="0"/>
    <m/>
    <n v="0.8"/>
    <n v="0.2"/>
    <m/>
    <s v="SI"/>
    <n v="0"/>
    <s v="x"/>
    <s v="x"/>
    <n v="0"/>
    <s v="1"/>
    <n v="0.2"/>
    <m/>
    <m/>
    <m/>
    <n v="0.2"/>
    <s v="El documento del plan estratégico de tecnologías de información se encuentra en proceso de actualización y será finalizado durante el mes de octubre  en su versión 2, el cual será revisado y ajustado para ser remitido a aprobación por el comité de MIPG en el mes de noviembre."/>
    <s v="Talento Humano, Recursos Físicos y Tecnológicos"/>
    <x v="2"/>
    <s v="Asesor Despacho_x000a_(Oficina TIC)"/>
  </r>
  <r>
    <s v="Gestión con valores para resultados"/>
    <s v="Gobierno digital"/>
    <s v="Actualizar y documentar una arquitectura de referencia y una arquitectura de solución para todas las soluciones tecnológicas de la entidad, con el propósito de mejorar la gestión de sus sistemas de información."/>
    <s v="Documento de arquitectura de referencia para los sistemas de información de la entidad"/>
    <s v="INCREMENTO"/>
    <n v="1"/>
    <n v="1"/>
    <n v="0.2"/>
    <n v="0"/>
    <n v="0"/>
    <n v="0"/>
    <m/>
    <n v="1"/>
    <m/>
    <m/>
    <s v="SI"/>
    <n v="0"/>
    <s v="x"/>
    <n v="0"/>
    <n v="0"/>
    <s v="1"/>
    <n v="0.2"/>
    <m/>
    <m/>
    <m/>
    <n v="0.2"/>
    <s v="El documento de arquitectura de referencia se encuentra en proceso de elaboración en conjunto con la metodología de desarrollo de software de la entidad, se tiene como fecha de finalización el día 30 de noviembre de 2021."/>
    <s v="Talento Humano, Recursos Físicos y Tecnológicos"/>
    <x v="2"/>
    <s v="Asesor Despacho_x000a_(Oficina TIC)"/>
  </r>
  <r>
    <s v="Gestión con valores para resultados"/>
    <s v="Gobierno digital"/>
    <s v="Desarrollar el Piloto de servicios ciudadanos digitales alineado con el marco de interoperabilidad X-Road "/>
    <s v="Piloto de servicios ciudadanos digitales alineado al marco de interoperabilidad X-Road desarrollado."/>
    <s v="INCREMENTO"/>
    <n v="1"/>
    <n v="1"/>
    <n v="0.7"/>
    <n v="0"/>
    <n v="0"/>
    <n v="0"/>
    <m/>
    <m/>
    <n v="1"/>
    <m/>
    <s v="SI"/>
    <n v="0"/>
    <n v="0"/>
    <s v="x"/>
    <n v="0"/>
    <s v="1"/>
    <n v="0.7"/>
    <m/>
    <m/>
    <m/>
    <n v="0.7"/>
    <s v="Se avanzó en la configuración e instalación del servidor de XROAD , así como del ajuste y desarrollo de los WebService y pruebas de autenticación con los servidores del MINTIC, al igual que con la Cámara de Comercio de Bucaramanga, ya se han realizado pruebas y se espera que el servicio este operando el 15 de diciembre de 2021."/>
    <s v="Talento Humano, Recursos Físicos y Tecnológicos"/>
    <x v="2"/>
    <s v="Asesor Despacho_x000a_(Oficina TIC)"/>
  </r>
  <r>
    <s v="Gestión con valores para resultados"/>
    <s v="Gobierno digital"/>
    <s v="Contar con la consulta y radicación de peticiones, quejas, reclamos, solicitudes y denuncias (PQRSD) de la entidad, diseñada y habilitada para su uso en dispositivos móviles (ubicuidad o responsive)."/>
    <s v="Arquitectura de información del sitio web conforme al diseño de servicios ciudadanos digitales, cumpliendo normatividad A y AA de accesibilidad (ubicuidad o responsive)."/>
    <s v="INCREMENTO"/>
    <n v="1"/>
    <n v="1"/>
    <n v="0.7"/>
    <n v="0"/>
    <n v="0"/>
    <n v="0"/>
    <m/>
    <n v="1"/>
    <m/>
    <m/>
    <s v="SI"/>
    <n v="0"/>
    <s v="x"/>
    <n v="0"/>
    <n v="0"/>
    <s v="1"/>
    <n v="0.7"/>
    <m/>
    <m/>
    <m/>
    <n v="0.7"/>
    <s v="El sitio de pqr.bucaramanga.gov.co ya se encuentra habilitado en modo responsive, el próximo paso es alinearlo con el estándar gov.co, lo cual se espera esté listo para el 15 de diciembre de 2021."/>
    <s v="Talento Humano, Recursos Físicos y Tecnológicos"/>
    <x v="2"/>
    <s v="Asesor Despacho_x000a_(Oficina TIC)"/>
  </r>
  <r>
    <s v="Gestión con valores para resultados"/>
    <s v="Gobierno digital"/>
    <s v="Implementar primera fase proyecto de ciudades inteligentes en tema de conectividad."/>
    <s v="Primera fase proyecto de ciudades inteligentes en tema de conectividad implementada."/>
    <s v="INCREMENTO"/>
    <n v="3"/>
    <n v="1"/>
    <n v="0"/>
    <n v="0"/>
    <n v="0"/>
    <n v="0"/>
    <m/>
    <n v="0.1"/>
    <n v="0.2"/>
    <n v="0.7"/>
    <s v="SI"/>
    <n v="0"/>
    <s v="x"/>
    <s v="x"/>
    <s v="x"/>
    <s v="4"/>
    <s v=""/>
    <m/>
    <m/>
    <m/>
    <n v="0"/>
    <s v="Se avanzó en el proyecto de ciudades inteligentes en su primera fase con el inicio de la ejecución de proyecto actualmente se está realizando el proceso de importación de los equipos para iniciar la implementación."/>
    <s v="Talento Humano, Recursos Físicos y Tecnológicos"/>
    <x v="2"/>
    <s v="Asesor Despacho_x000a_(Oficina TIC)"/>
  </r>
  <r>
    <s v="Gestión con valores para resultados"/>
    <s v="Gobierno digital"/>
    <s v="Implementar piloto de prueba para la transición del protocolo IPV6 en la entidad."/>
    <s v="Piloto de prueba para la transición del protocolo IPv4 a IPv6 implementada."/>
    <s v="INCREMENTO"/>
    <n v="1"/>
    <n v="1"/>
    <n v="0.2"/>
    <n v="0"/>
    <n v="0"/>
    <n v="0"/>
    <m/>
    <m/>
    <m/>
    <n v="1"/>
    <s v="SI"/>
    <n v="0"/>
    <n v="0"/>
    <n v="0"/>
    <s v="x"/>
    <s v="1"/>
    <n v="0.2"/>
    <m/>
    <m/>
    <m/>
    <n v="0.2"/>
    <s v="Se adjudicó la primera fase del proyecto de IPv6 para la realización del diagnóstico con miras a realizar el piloto en el año 2022."/>
    <s v="Talento Humano, Recursos Físicos y Tecnológicos"/>
    <x v="2"/>
    <s v="Asesor Despacho_x000a_(Oficina TIC)"/>
  </r>
  <r>
    <s v="Gestión con valores para resultados"/>
    <s v="Gobierno digital"/>
    <s v="Implementar el Sistema de Gestión de Documentos Electrónicos de Archivo -SGDEA en la entidad."/>
    <s v="Plataforma de PQRSD adecuada ligada a la implementación del sistema de Gestión de Documento Electrónico de Archivo."/>
    <s v="INCREMENTO"/>
    <n v="2"/>
    <n v="0.5"/>
    <n v="0"/>
    <n v="0"/>
    <n v="0"/>
    <n v="0"/>
    <m/>
    <m/>
    <n v="0.1"/>
    <n v="0.4"/>
    <s v="SI"/>
    <n v="0"/>
    <n v="0"/>
    <s v="x"/>
    <s v="x"/>
    <s v="4"/>
    <s v=""/>
    <m/>
    <m/>
    <m/>
    <n v="0"/>
    <s v="El proyecto de SGDEA se iniciará de nuevo en el año 2022, ya que por razones administrativas no fue posible adjudicarlo en el tercer trimestre del año 2021."/>
    <s v="Talento Humano, Recursos Físicos y Tecnológicos"/>
    <x v="2"/>
    <s v="Asesor Despacho_x000a_(Oficina TIC)"/>
  </r>
  <r>
    <s v="Gestión con valores para resultados"/>
    <s v="Gobierno digital"/>
    <s v="Actualizar el catálogo de todos los sistemas de información."/>
    <s v="Catálogo de sistemas de información actualizado"/>
    <s v="INCREMENTO"/>
    <n v="1"/>
    <n v="1"/>
    <n v="1"/>
    <n v="0"/>
    <n v="0"/>
    <n v="0"/>
    <m/>
    <n v="1"/>
    <m/>
    <m/>
    <s v="SI"/>
    <n v="0"/>
    <s v="x"/>
    <n v="0"/>
    <n v="0"/>
    <s v="1"/>
    <n v="1"/>
    <m/>
    <m/>
    <m/>
    <n v="1"/>
    <s v="El catálogo de sistema de información se encuentra actualizado a septiembre 30 de 2021."/>
    <s v="Talento Humano, Recursos Físicos y Tecnológicos"/>
    <x v="2"/>
    <s v="Asesor Despacho_x000a_(Oficina TIC)"/>
  </r>
  <r>
    <s v="Gestión con valores para resultados"/>
    <s v="Gobierno digital"/>
    <s v="Actualizar y aprobar el inventario de activos de seguridad y privacidad de la información de la entidad, de acuerdo con los criterios establecidos."/>
    <s v="Inventario de seguridad y privacidad de la información de la entidad actualizado y aprobado."/>
    <s v="INCREMENTO"/>
    <n v="1"/>
    <n v="1"/>
    <n v="0.2"/>
    <n v="0"/>
    <n v="0"/>
    <n v="0"/>
    <m/>
    <n v="1"/>
    <m/>
    <m/>
    <s v="SI"/>
    <n v="0"/>
    <s v="x"/>
    <n v="0"/>
    <n v="0"/>
    <s v="1"/>
    <n v="0.2"/>
    <m/>
    <m/>
    <m/>
    <n v="0.2"/>
    <s v="Se encuentra en proceso la actualización el inventario de activos de seguridad y privacidad de la entidad, los mismos serán enviados para la aprobación respectiva a finales del mes de noviembre."/>
    <s v="Talento Humano, Recursos Físicos y Tecnológicos"/>
    <x v="2"/>
    <s v="Asesor Despacho_x000a_(Oficina TIC)"/>
  </r>
  <r>
    <s v="Gestión con valores para resultados"/>
    <s v="Gobierno digital"/>
    <s v="Implementar un programa de correcta disposición final de los residuos tecnológicos de acuerdo con la normatividad del gobierno nacional."/>
    <s v="Lineamientos de correcta disposición final de los residuos tecnológicos entregados a posibles compradores de desechos tecnológicos de la Alcaldía."/>
    <s v="INCREMENTO"/>
    <n v="1"/>
    <n v="1"/>
    <n v="1"/>
    <n v="0"/>
    <n v="0"/>
    <n v="0"/>
    <n v="1"/>
    <m/>
    <m/>
    <m/>
    <s v="SI"/>
    <s v="x"/>
    <n v="0"/>
    <n v="0"/>
    <n v="0"/>
    <s v="2"/>
    <n v="1"/>
    <m/>
    <m/>
    <m/>
    <n v="1"/>
    <n v="0"/>
    <s v="Talento Humano, Recursos Físicos y Tecnológicos"/>
    <x v="4"/>
    <s v="Secretario de Salud y Ambiente _x000a_(Secretaría de Salud y Ambiente)"/>
  </r>
  <r>
    <s v="Gestión con valores para resultados"/>
    <s v="Gobierno digital"/>
    <s v="Mantener actualizada la documentación técnica y funcional para cada uno de los sistemas de información de la entidad."/>
    <s v="Documentación técnica y funcional para cada uno de los sistemas de información de la entidad actualizada."/>
    <s v="INCREMENTO"/>
    <n v="2"/>
    <n v="1"/>
    <n v="0.8"/>
    <n v="0"/>
    <n v="0"/>
    <n v="0"/>
    <n v="0.8"/>
    <n v="0.2"/>
    <m/>
    <m/>
    <s v="SI"/>
    <s v="x"/>
    <s v="x"/>
    <n v="0"/>
    <n v="0"/>
    <s v="2"/>
    <n v="1"/>
    <m/>
    <m/>
    <m/>
    <n v="0.8"/>
    <s v="Cada uno de los nuevos sistemas de información de esta actualizando tanto técnica como funcionalmente, los manuales de los sistemas ya implementados se encuentra actualizados."/>
    <s v="Talento Humano, Recursos Físicos y Tecnológicos"/>
    <x v="2"/>
    <s v="Asesor Despacho_x000a_(Oficina TIC)"/>
  </r>
  <r>
    <s v="Gestión con valores para resultados"/>
    <s v="Gobierno digital"/>
    <s v="Actualización de la página web de la Alcaldía para que cumpla con la normatividad A y AA de acuerdo a la norma NTC5854"/>
    <s v="Página web de la Alcaldía actualizada y con cumplimiento de normatividad A y AA de acuerdo a la norma NTC5854"/>
    <s v="INCREMENTO"/>
    <n v="2"/>
    <n v="1"/>
    <n v="0.8"/>
    <n v="0"/>
    <n v="0"/>
    <n v="0"/>
    <n v="0.8"/>
    <n v="0.2"/>
    <m/>
    <m/>
    <s v="SI"/>
    <s v="x"/>
    <s v="x"/>
    <n v="0"/>
    <n v="0"/>
    <s v="2"/>
    <n v="1"/>
    <m/>
    <m/>
    <m/>
    <n v="0.8"/>
    <s v="La página web de la alcaldía ya se encuentra actualizada y cumple con los estándares de accesibilidad de acuerdo a la norma NTC5854"/>
    <s v="Talento Humano, Recursos Físicos y Tecnológicos"/>
    <x v="2"/>
    <s v="Asesor Despacho_x000a_(Oficina TIC)"/>
  </r>
  <r>
    <s v="Gestión con valores para resultados"/>
    <s v="Gobierno digital"/>
    <s v="Implementar criterios de usabilidad para vínculos visitados, campos de formulario y ventanas emergentes en el sitio web"/>
    <s v="Criterios de usabilidad para vínculos visitados, campos de formulario y ventanas emergentes en el sitio web implementados."/>
    <s v="INCREMENTO"/>
    <n v="2"/>
    <n v="1"/>
    <n v="0.8"/>
    <n v="0"/>
    <n v="0"/>
    <n v="0"/>
    <n v="0.8"/>
    <n v="0.2"/>
    <m/>
    <m/>
    <s v="SI"/>
    <s v="x"/>
    <s v="x"/>
    <n v="0"/>
    <n v="0"/>
    <s v="2"/>
    <n v="1"/>
    <m/>
    <m/>
    <m/>
    <n v="0.8"/>
    <s v="La página web ya cuenta con criterios de usabilidad implementados en conjunto con los estándares de gov.co, como parte del proceso de mejora continua los mismos serán revisados de manera periódica y ajustados de ser necesarios."/>
    <s v="Talento Humano, Recursos Físicos y Tecnológicos"/>
    <x v="2"/>
    <s v="Asesor Despacho_x000a_(Oficina TIC)"/>
  </r>
  <r>
    <s v="Gestión con valores para resultados"/>
    <s v="Gobierno digital"/>
    <s v="Definir Acuerdos de Nivel de Servicios (SLA por sus siglas en inglés) con terceros y Acuerdos de Niveles de Operación (OLA por sus siglas en inglés) para la gestión de tecnologías de la información (TI) de la entidad."/>
    <s v="Acuerdos de nivel de servicios con terceros y acuerdos de niveles de operación implementados a través de los procesos de contratación."/>
    <s v="INCREMENTO"/>
    <n v="2"/>
    <n v="1"/>
    <n v="1"/>
    <n v="0"/>
    <n v="0"/>
    <n v="0"/>
    <n v="0.8"/>
    <n v="0.2"/>
    <m/>
    <m/>
    <s v="SI"/>
    <s v="x"/>
    <s v="x"/>
    <n v="0"/>
    <n v="0"/>
    <s v="2"/>
    <s v="100%"/>
    <m/>
    <m/>
    <m/>
    <n v="1"/>
    <s v="Cada uno de los contratos realizados con terceros, así como las licitaciones que se realizan se hacen incluyendo acuerdos de niveles de servicio (ANS) que permitan garantizar que los procesos contratados se ejecuten de la mejor manera posible."/>
    <s v="Talento Humano, Recursos Físicos y Tecnológicos"/>
    <x v="2"/>
    <s v="Asesor Despacho_x000a_(Oficina TIC)"/>
  </r>
  <r>
    <s v="Gestión con valores para resultados"/>
    <s v="Gobierno digital"/>
    <s v="Mantener el procedimiento para atender los incidentes y requerimientos de soporte de los servicios de TI, tipo mesa de ayuda."/>
    <s v="Procedimiento para atender requerimientos de soporte de los servicios de TI mantenido."/>
    <s v="MANTENIMIENTO"/>
    <n v="4"/>
    <n v="1"/>
    <n v="1"/>
    <n v="0"/>
    <n v="0"/>
    <n v="0"/>
    <n v="1"/>
    <n v="1"/>
    <n v="1"/>
    <n v="1"/>
    <s v="SI"/>
    <s v="x"/>
    <s v="x"/>
    <s v="x"/>
    <s v="x"/>
    <s v="2"/>
    <n v="1"/>
    <m/>
    <m/>
    <m/>
    <n v="0.25"/>
    <s v="El procedimiento P-TIC-1400-170-009 Req Soporte Técnico, para atender los requerimientos de servicios de TI fue revisado y actualizado, el mismo se aplica y gestiona por medio de la plataforma sts.bucaramanga.gov.co"/>
    <s v="Talento Humano, Recursos Físicos y Tecnológicos"/>
    <x v="2"/>
    <s v="Asesor Despacho_x000a_(Oficina TIC)"/>
  </r>
  <r>
    <s v="Gestión con valores para resultados"/>
    <s v="Gobierno digital"/>
    <s v="Actualizar el catálogo de servicios de TI para la gestión de tecnologías de la información (TI) de la entidad."/>
    <s v="Catálogo de servicios de TI actualizado."/>
    <s v="INCREMENTO"/>
    <n v="1"/>
    <n v="1"/>
    <n v="0.8"/>
    <n v="0"/>
    <n v="0"/>
    <n v="0"/>
    <m/>
    <n v="1"/>
    <m/>
    <m/>
    <s v="SI"/>
    <n v="0"/>
    <s v="x"/>
    <n v="0"/>
    <n v="0"/>
    <s v="1"/>
    <n v="0.8"/>
    <m/>
    <m/>
    <m/>
    <n v="0.8"/>
    <s v="El catalogo de servicios de TI se encuentra actualizado a junio de 2021, se realizará una nueva actualización en diciembre de 2021."/>
    <s v="Talento Humano, Recursos Físicos y Tecnológicos"/>
    <x v="2"/>
    <s v="Asesor Despacho_x000a_(Oficina TIC)"/>
  </r>
  <r>
    <s v="Gestión con valores para resultados"/>
    <s v="Seguridad digital"/>
    <s v="Elaborar informes de actualización de políticas de seguridad para la implementación del Protocolo de Internet versión 6 (IPV6) en la entidad."/>
    <s v="Política de Seguridad y Privacidad de la Información actualizada."/>
    <s v="INCREMENTO"/>
    <n v="1"/>
    <n v="1"/>
    <n v="0.85"/>
    <n v="0"/>
    <n v="0"/>
    <n v="0"/>
    <n v="1"/>
    <m/>
    <m/>
    <m/>
    <s v="SI"/>
    <s v="x"/>
    <n v="0"/>
    <n v="0"/>
    <n v="0"/>
    <s v="2"/>
    <n v="0.85"/>
    <m/>
    <m/>
    <m/>
    <n v="0.85"/>
    <s v="La política de seguridad y privacidad de la información fue actualizada y esta pendiente por revisión y ser enviada para aprobación."/>
    <s v="Talento Humano, Recursos Físicos y Tecnológicos"/>
    <x v="2"/>
    <s v="Asesor Despacho_x000a_(Oficina TIC)"/>
  </r>
  <r>
    <s v="Gestión con valores para resultados"/>
    <s v="Seguridad digital"/>
    <s v="Implementar un Sistema de Gestión de Seguridad de la Información (SGSI) en la entidad a partir de las necesidades identificadas, y formalizarlo mediante un acto administrativo."/>
    <s v="Sistema de Gestión de Seguridad de la Información (SGSI)"/>
    <s v="INCREMENTO"/>
    <n v="4"/>
    <n v="1"/>
    <n v="0.15"/>
    <n v="0"/>
    <n v="0"/>
    <n v="0"/>
    <n v="0.25"/>
    <n v="0.25"/>
    <n v="0.25"/>
    <n v="0.25"/>
    <s v="SI"/>
    <s v="x"/>
    <s v="x"/>
    <s v="x"/>
    <s v="x"/>
    <s v="2"/>
    <n v="0.6"/>
    <m/>
    <m/>
    <m/>
    <n v="0.15"/>
    <s v="Se esta avanzando en el diseño de la estrategia de implementación del SGSI, se ha establecido una ruta de trabajo preliminar para el año 2021."/>
    <s v="Talento Humano, Recursos Físicos y Tecnológicos"/>
    <x v="2"/>
    <s v="Asesor Despacho_x000a_(Oficina TIC)"/>
  </r>
  <r>
    <s v="Gestión con valores para resultados"/>
    <s v="Seguridad digital"/>
    <s v="Actualizar los conjuntos de datos abiertos estratégicos de la entidad en el catálogo de datos del Estado Colombiano www.datos.gov.co."/>
    <s v="Conjuntos de datos abiertos estratégicos de la entidad actualizados en el catálogo de datos del Estado Colombiano www.datos.gov.co"/>
    <s v="INCREMENTO"/>
    <n v="1"/>
    <n v="1"/>
    <n v="1"/>
    <n v="0"/>
    <n v="0"/>
    <n v="0"/>
    <n v="1"/>
    <m/>
    <m/>
    <m/>
    <s v="SI"/>
    <s v="x"/>
    <n v="0"/>
    <n v="0"/>
    <n v="0"/>
    <s v="2"/>
    <n v="1"/>
    <m/>
    <m/>
    <m/>
    <n v="1"/>
    <s v="Actualmente se encuentra actualizados en el portal de datos abiertos www.datos.gov.co la información de la entidad de acuerdo a las bases de datos entregadas por cada una de las áreas responsables del envío de dicha información."/>
    <s v="Talento Humano, Recursos Físicos y Tecnológicos"/>
    <x v="2"/>
    <s v="Asesor Despacho_x000a_(Oficina TIC)"/>
  </r>
  <r>
    <s v="Gestión con valores para resultados"/>
    <s v="Seguridad digital"/>
    <s v="Actualizar e implementar el plan operacional de seguridad y privacidad de la información de la entidad"/>
    <s v="Plan operacional de seguridad y privacidad de la información de la entidad implementado."/>
    <s v="INCREMENTO"/>
    <n v="3"/>
    <n v="1"/>
    <n v="0.25"/>
    <n v="0"/>
    <n v="0"/>
    <n v="0"/>
    <n v="0.33"/>
    <n v="0.33"/>
    <n v="0.34"/>
    <m/>
    <s v="SI"/>
    <s v="x"/>
    <s v="x"/>
    <s v="x"/>
    <n v="0"/>
    <s v="2"/>
    <n v="0.75757575757575757"/>
    <m/>
    <m/>
    <m/>
    <n v="0.25"/>
    <s v="Se ha establecido la hoja de ruta para la implementación del plan operacional de seguridad y privacidad de la información y se ha avanzado en la ejecución del mismo. "/>
    <s v="Talento Humano, Recursos Físicos y Tecnológicos"/>
    <x v="2"/>
    <s v="Asesor Despacho_x000a_(Oficina TIC)"/>
  </r>
  <r>
    <s v="Gestión con valores para resultados"/>
    <s v="Seguridad digital"/>
    <s v="Fortalecer las capacidades en seguridad digital de la entidad a través de ejercicios de simulación de incidentes de seguridad digital al interior de la entidad."/>
    <s v="Documentos de resultados de análisis de vulnerabilidad realizados."/>
    <s v="INCREMENTO"/>
    <n v="2"/>
    <n v="2"/>
    <n v="1"/>
    <n v="0"/>
    <n v="0"/>
    <n v="0"/>
    <n v="1"/>
    <m/>
    <n v="1"/>
    <m/>
    <s v="SI"/>
    <s v="x"/>
    <n v="0"/>
    <s v="x"/>
    <n v="0"/>
    <s v="2"/>
    <n v="1"/>
    <m/>
    <m/>
    <m/>
    <n v="0.5"/>
    <s v="Se han realizado un análisis de vulnerabilidades y ajustado e implementado ajustes en la herramientas tecnológicas que posee la entidad para mejora en el aspecto de seguridad."/>
    <s v="Talento Humano, Recursos Físicos y Tecnológicos"/>
    <x v="2"/>
    <s v="Asesor Despacho_x000a_(Oficina TIC)"/>
  </r>
  <r>
    <s v="Gestión con valores para resultados"/>
    <s v="Defensa Jurídica"/>
    <s v="Continuar trabajando para mantener los resultados alcanzados y propender por un mejoramiento continuo."/>
    <s v="Tasa de éxito procesal."/>
    <s v="INCREMENTO"/>
    <n v="3"/>
    <n v="1"/>
    <n v="0"/>
    <n v="0"/>
    <n v="0"/>
    <n v="0"/>
    <m/>
    <m/>
    <n v="1"/>
    <m/>
    <s v="SI"/>
    <n v="0"/>
    <s v="x"/>
    <s v="x"/>
    <s v="x"/>
    <s v="4"/>
    <s v=""/>
    <m/>
    <m/>
    <m/>
    <n v="0"/>
    <s v="La Secretaría Jurídica cuenta con indicadores adoptador en el SIGC, para la medición de la tasa de éxito procesal, los cuales se miden semestral y anualmente, por tanto se realizará el cálculo del indicador en el mes de diciembre de 2021, cumpliendo con el cronograma del presente plan."/>
    <s v="Talento Humano, Recursos Físicos y Tecnológicos"/>
    <x v="5"/>
    <s v="Asesor de Despacho _x000a_(Secretaría Jurídica)"/>
  </r>
  <r>
    <s v="Gestión con valores para resultados"/>
    <s v="Defensa Jurídica"/>
    <s v="Continuar trabajando para mantener los resultados alcanzados y propender por un mejoramiento continuo."/>
    <s v="Plan de acción del comité de conciliación vigencia 2022."/>
    <s v="INCREMENTO"/>
    <n v="1"/>
    <n v="1"/>
    <n v="0"/>
    <n v="0"/>
    <n v="0"/>
    <n v="0"/>
    <m/>
    <n v="1"/>
    <m/>
    <m/>
    <s v="SI"/>
    <n v="0"/>
    <s v="x"/>
    <n v="0"/>
    <n v="0"/>
    <s v="4"/>
    <s v=""/>
    <m/>
    <m/>
    <m/>
    <n v="0"/>
    <s v="El plan de acción del comité de conciliaciones para la vigencia 2022 se realizará durante el último trimestre de 2021 como lo establece el cronograma del presente plan."/>
    <s v="Talento Humano, Recursos Físicos y Tecnológicos"/>
    <x v="5"/>
    <s v="Profesional Especializado_x000a_(Secretaría Jurídica)"/>
  </r>
  <r>
    <s v="Gestión con valores para resultados"/>
    <s v="Servicio al ciudadano"/>
    <s v="Realizar de forma periódica un análisis de la suficiencia del talento humano asignado a cada uno de los canales de atención. "/>
    <s v="Diagnóstico de talento humano y/o herramientas para los diferentes canales de atención."/>
    <s v="INCREMENTO"/>
    <n v="1"/>
    <n v="1"/>
    <n v="0"/>
    <n v="0"/>
    <n v="0"/>
    <n v="0"/>
    <m/>
    <m/>
    <n v="1"/>
    <m/>
    <s v="SI"/>
    <n v="0"/>
    <n v="0"/>
    <s v="x"/>
    <n v="0"/>
    <s v="4"/>
    <s v=""/>
    <m/>
    <m/>
    <m/>
    <n v="0"/>
    <s v="La actividad se cumplirá en el primer semestre de 2022, de acuerdo con el cronograma establecido en el presente plan."/>
    <s v="Talento Humano, Recursos Físicos y Tecnológicos"/>
    <x v="0"/>
    <s v="Profesional Especializado_x000a_(Secretaría Administrativa)"/>
  </r>
  <r>
    <s v="Gestión con valores para resultados"/>
    <s v="Servicio al ciudadano"/>
    <s v="Alinear la política o estrategia de servicio al ciudadano con el plan sectorial, Plan Nacional de Desarrollo y/o Plan de Desarrollo Territorial."/>
    <s v="Estrategia de servicio al ciudadano articulada con el Plan de Desarrollo Municipal e implementada."/>
    <s v="MANTENIMIENTO"/>
    <n v="4"/>
    <n v="1"/>
    <n v="0.6"/>
    <n v="0"/>
    <n v="0"/>
    <n v="0"/>
    <n v="1"/>
    <n v="1"/>
    <n v="1"/>
    <n v="1"/>
    <s v="SI"/>
    <s v="x"/>
    <s v="x"/>
    <s v="x"/>
    <s v="x"/>
    <s v="2"/>
    <n v="0.6"/>
    <m/>
    <m/>
    <m/>
    <n v="0.15"/>
    <s v="El día 18 de agosto de 2021 se adoptó la estrategia para la implementación de acciones de mejora en la atención y servicio a la ciudadanía de la Alcaldía de Bucaramanga 2021-2013, la cual se encuentra alineada con las metas del plan de desarrollo Bucaramanga, ciudad de oportunidades 2020-2023 y se está implementando."/>
    <s v="Talento Humano, Recursos Físicos y Tecnológicos"/>
    <x v="0"/>
    <s v="Secretario Administrativo _x000a_(Secretaría Administrativa)"/>
  </r>
  <r>
    <s v="Gestión con valores para resultados"/>
    <s v="Servicio al ciudadano"/>
    <s v="Aprobar recursos para la contratación de talento humano que atienda las necesidades de los grupos de valor, con el fin de promover la accesibilidad y atender las necesidades particulares."/>
    <s v="Contrato de servicios de interpretación de Lengua de Señas Colombiana."/>
    <s v="INCREMENTO"/>
    <n v="2"/>
    <n v="1"/>
    <n v="0.1"/>
    <n v="0"/>
    <n v="0"/>
    <n v="0"/>
    <m/>
    <n v="1"/>
    <m/>
    <m/>
    <s v="SI"/>
    <n v="0"/>
    <s v="x"/>
    <s v="x"/>
    <n v="0"/>
    <s v="1"/>
    <n v="0.1"/>
    <m/>
    <m/>
    <m/>
    <n v="0.1"/>
    <s v="Se aprobó el proyecto BPIN No. 2021680010139, para realizar la contratación de prestación de servicios para 2 personas (interprete de lengua de señas colombiana)."/>
    <s v="Talento Humano, Recursos Físicos y Tecnológicos"/>
    <x v="0"/>
    <s v="Profesional Especializado_x000a_(Secretaría Administrativa)"/>
  </r>
  <r>
    <s v="Gestión con valores para resultados"/>
    <s v="Servicio al ciudadano"/>
    <s v="Aprobar recursos para la adquisición e instalación de tecnología que permita y facilite la comunicación de personas con discapacidad auditiva, con el fin de promover la accesibilidad y atender las necesidades particulares."/>
    <s v="Video traducido en el Lengua de Señas Colombiana."/>
    <s v="INCREMENTO"/>
    <n v="2"/>
    <n v="1"/>
    <n v="0.1"/>
    <n v="0"/>
    <n v="0"/>
    <n v="0"/>
    <m/>
    <n v="1"/>
    <m/>
    <m/>
    <s v="SI"/>
    <n v="0"/>
    <s v="x"/>
    <s v="x"/>
    <n v="0"/>
    <s v="1"/>
    <n v="0.1"/>
    <m/>
    <m/>
    <m/>
    <n v="0.1"/>
    <s v="Se aprobó el proyecto BPIN No. 2021680010139, para realizar la contratación de prestación de servicios para 2 personas (intérpretes de lengua de señas colombiana), quienes apoyarán en la traducción de videos en la lengua de señas colombiana."/>
    <s v="Talento Humano, Recursos Físicos y Tecnológicos"/>
    <x v="0"/>
    <s v="Profesional Especializado_x000a_(Secretaría Administrativa)"/>
  </r>
  <r>
    <s v="Gestión con valores para resultados"/>
    <s v="Servicio al ciudadano"/>
    <s v="Diseñar los indicadores para medir las características y preferencias de los ciudadanos en la medición y seguimiento del desempeño en el marco de la política de servicio al ciudadano de la entidad. Desde el sistema de control interno efectuar su verificación."/>
    <s v="Informe de caracterización de los ciudadanos."/>
    <s v="INCREMENTO"/>
    <n v="1"/>
    <n v="1"/>
    <n v="0.4"/>
    <n v="0"/>
    <n v="0"/>
    <n v="0"/>
    <m/>
    <n v="1"/>
    <m/>
    <m/>
    <s v="SI"/>
    <n v="0"/>
    <s v="x"/>
    <n v="0"/>
    <n v="0"/>
    <s v="1"/>
    <n v="0.4"/>
    <m/>
    <m/>
    <m/>
    <n v="0.4"/>
    <s v="Se aplicaron las encuestas de caracterización y se está realizando la tabulación de los datos para realizar el informe de caracterización de los ciudadanos."/>
    <s v="Talento Humano, Recursos Físicos y Tecnológicos"/>
    <x v="0"/>
    <s v="Profesional Especializado_x000a_(Secretaría Administrativa)"/>
  </r>
  <r>
    <s v="Gestión con valores para resultados"/>
    <s v="Servicio al ciudadano"/>
    <s v="Disponer, de acuerdo con las capacidades de la entidad de un canal de atención itinerante (ejemplo, puntos móviles de atención, ferias, caravanas de servicio, etc.) para la ciudadanía."/>
    <s v="Informe de la participación en las  ferias institucionales, como canal itinerante de atención a la ciudadanía."/>
    <s v="INCREMENTO"/>
    <n v="2"/>
    <n v="2"/>
    <n v="1"/>
    <n v="0"/>
    <n v="0"/>
    <n v="0"/>
    <n v="1"/>
    <n v="1"/>
    <m/>
    <m/>
    <s v="SI"/>
    <s v="x"/>
    <s v="x"/>
    <n v="0"/>
    <n v="0"/>
    <s v="2"/>
    <n v="1"/>
    <m/>
    <m/>
    <m/>
    <n v="0.5"/>
    <s v="Se elaboró un informe con corte a 30 de septiembre de 2021, "/>
    <s v="Talento Humano, Recursos Físicos y Tecnológicos"/>
    <x v="0"/>
    <s v="Profesional Especializado_x000a_(Secretaría Administrativa)"/>
  </r>
  <r>
    <s v="Gestión con valores para resultados"/>
    <s v="Servicio al ciudadano"/>
    <s v="Instalar señalización en otras lenguas o idiomas en la entidad._x000a_"/>
    <s v="Adecuaciones en el Centro de Atención Municipal Especializado CAME, para facilitar el ingreso y la atención a los ciudadanos en condición de discapacidad. "/>
    <s v="INCREMENTO"/>
    <n v="1"/>
    <n v="1"/>
    <n v="0.1"/>
    <n v="0"/>
    <n v="0"/>
    <n v="0"/>
    <m/>
    <n v="1"/>
    <m/>
    <m/>
    <s v="SI"/>
    <n v="0"/>
    <s v="x"/>
    <n v="0"/>
    <n v="0"/>
    <s v="1"/>
    <n v="0.1"/>
    <m/>
    <m/>
    <m/>
    <n v="0.1"/>
    <s v="Se aprobó el proyecto BPIN No. 2021680010139, para realizar la contratación de &quot;COMPRA E INSTALACION DE SEÑALETICA PARA EL CENTRO ADMINISTRATIVO MUNICIPAL Y DEMÁS CENTROS EXTERNOS DE LA ALCALDIA DE BUCARAMANGA QUE LO REQUIERAN&quot; señalética para realizar las adecuaciones en el Centro de Atención Municipal especializado CAME, para facilitar el ingreso y la atención a los ciudadanos en condición de discapacidad."/>
    <s v="Talento Humano, Recursos Físicos y Tecnológicos"/>
    <x v="0"/>
    <s v="Profesional Especializado_x000a_(Secretaría Administrativa)"/>
  </r>
  <r>
    <s v="Gestión con valores para resultados"/>
    <s v="Servicio al ciudadano"/>
    <s v="Adecuar canales de atención virtuales para garantizar la atención de personas con discapacidad, adultos mayores, niños, etnias y otros grupos de valor."/>
    <s v="Canal de atención virtual adecuado para la  atención de personas con discapacidad, adultos mayores, niños, etnias y otros grupos de valor."/>
    <s v="INCREMENTO"/>
    <n v="1"/>
    <n v="1"/>
    <n v="0"/>
    <n v="0"/>
    <n v="0"/>
    <n v="0"/>
    <m/>
    <m/>
    <n v="1"/>
    <m/>
    <s v="SI"/>
    <n v="0"/>
    <n v="0"/>
    <s v="x"/>
    <n v="0"/>
    <s v="4"/>
    <s v=""/>
    <m/>
    <m/>
    <m/>
    <n v="0"/>
    <s v="Actualmente se esta en proceso de diseñar un canal de atención virtual que permita mejorar la interacción de estos grupos de ciudadanos con la entidad."/>
    <n v="0"/>
    <x v="2"/>
    <s v="Asesor Despacho_x000a_(Oficina TIC)"/>
  </r>
  <r>
    <s v="Gestión con valores para resultados"/>
    <s v="Servicio al ciudadano"/>
    <s v="Contar con aplicaciones móviles, de acuerdo con las capacidades de la entidad, como estrategia para interactuar de manera virtual con los ciudadanos."/>
    <s v="Aplicación móvil implementada para interactuar con los ciudadanos."/>
    <s v="INCREMENTO"/>
    <n v="1"/>
    <n v="1"/>
    <n v="0"/>
    <n v="0"/>
    <n v="0"/>
    <n v="0"/>
    <m/>
    <m/>
    <m/>
    <n v="1"/>
    <s v="SI"/>
    <n v="0"/>
    <n v="0"/>
    <n v="0"/>
    <s v="x"/>
    <s v="4"/>
    <s v=""/>
    <m/>
    <m/>
    <m/>
    <n v="0"/>
    <s v="Aun no se ha avanzado en este ítem debido a que esta planeado para ser realizado en el segundo trimestre del 2022."/>
    <n v="0"/>
    <x v="2"/>
    <s v="Asesor Despacho_x000a_(Oficina TIC)"/>
  </r>
  <r>
    <s v="Gestión con valores para resultados"/>
    <s v="Racionalización de trámites"/>
    <s v="Implementar la estrategia de racionalización de trámites – Plan Anticorrupción y Atención al Ciudadano para la vigencia 2021 y se encuentra registrada en la plataforma del SUIT."/>
    <s v="Seguimiento en el SUIT a las actividades a realizar para el cumplimiento de los trámites y procedimientos (OPAS) priorizados para la racionalización."/>
    <s v="INCREMENTO"/>
    <n v="4"/>
    <n v="4"/>
    <n v="1"/>
    <n v="0"/>
    <n v="0"/>
    <n v="0"/>
    <n v="1"/>
    <n v="1"/>
    <n v="1"/>
    <n v="1"/>
    <s v="SI"/>
    <s v="x"/>
    <s v="x"/>
    <s v="x"/>
    <s v="x"/>
    <s v="2"/>
    <n v="1"/>
    <m/>
    <m/>
    <m/>
    <n v="0.25"/>
    <s v="La Secretaría de Planeación realizó el primer seguimiento con corte a 30 de septiembre a la estrategia de racionalización de trámites, la cual contiene 10 trámites y procedimientos (OPAS). De la cual se tiene como evidencia, actas de las reunionenes organizadas con OATIC, correos y matriz de seguimiento diligenciada del componente 2."/>
    <s v="Talento Humano, Recursos Físicos y Tecnológicos"/>
    <x v="1"/>
    <s v="Profesional Universitario_x000a_(Secretaría de Planeación)"/>
  </r>
  <r>
    <s v="Gestión con valores para resultados"/>
    <s v="Racionalización de trámites"/>
    <s v="Implementar la estrategia de racionalización de trámites – Plan Anticorrupción y Atención al Ciudadano para la vigencia 2021 y se encuentra registrada en la plataforma del SUIT."/>
    <s v="Módulo del SUIT diligenciado de acuerdo a la estrategia anti-trámite incluido en el PAAC 2021 y PAAC 2022"/>
    <s v="MANTENIMIENTO"/>
    <n v="3"/>
    <n v="1"/>
    <n v="1"/>
    <n v="0"/>
    <n v="0"/>
    <n v="0"/>
    <n v="1"/>
    <n v="1"/>
    <n v="1"/>
    <m/>
    <s v="SI"/>
    <s v="x"/>
    <s v="x"/>
    <s v="x"/>
    <n v="0"/>
    <s v="2"/>
    <n v="1"/>
    <m/>
    <m/>
    <m/>
    <n v="0.25"/>
    <s v="La Secretaría de Planeación realizó ajuste a 3 trámites de la estrategia de Racionalización, los cuales fueron presentados y aprobados en el Comité Institucional de Gestión y Desempeño MIPG. Se cuenta como evidencia el PAAC 2021 ajustado 4, link de publicación y acta."/>
    <s v="Talento Humano, Recursos Físicos y Tecnológicos"/>
    <x v="1"/>
    <s v="Profesional Universitario_x000a_(Secretaría de Planeación)"/>
  </r>
  <r>
    <s v="Gestión con valores para resultados"/>
    <s v="Racionalización de trámites"/>
    <s v="Disponer en línea los trámites de la entidad, que sean susceptibles de disponerse en línea."/>
    <s v="Diagnóstico de los trámites de la entidad, susceptibles de disponerse en línea."/>
    <s v="INCREMENTO"/>
    <n v="1"/>
    <n v="1"/>
    <n v="0.5"/>
    <n v="0"/>
    <n v="0"/>
    <n v="0"/>
    <m/>
    <n v="1"/>
    <m/>
    <m/>
    <s v="SI"/>
    <n v="0"/>
    <s v="x"/>
    <n v="0"/>
    <n v="0"/>
    <s v="1"/>
    <n v="0.5"/>
    <m/>
    <m/>
    <m/>
    <n v="0.5"/>
    <s v="De acuerdo a lo establecido en el PAAC , los tramites susceptibles de esta en línea son 10, de los cuales actualmente 8 ya se encuentran en línea. De acuerdo a los cronogramas y compromisos establecidos se espera que el total de estos tramites queden implementados a diciembre de 2021."/>
    <s v="Talento Humano, Recursos Físicos y Tecnológicos"/>
    <x v="2"/>
    <s v="Asesor Despacho_x000a_(Oficina TIC)"/>
  </r>
  <r>
    <s v="Gestión con valores para resultados"/>
    <s v="Racionalización de trámites"/>
    <s v="Implementar acciones de racionalización que permitan reducir los pasos de los trámites / otros procedimientos administrativos de la entidad."/>
    <s v="Estrategia de racionalización de trámites y procedimientos de la entidad fortalecida."/>
    <s v="MANTENIMIENTO"/>
    <n v="4"/>
    <n v="1"/>
    <n v="1"/>
    <n v="0"/>
    <n v="0"/>
    <n v="0"/>
    <n v="1"/>
    <n v="1"/>
    <n v="1"/>
    <n v="1"/>
    <s v="SI"/>
    <s v="x"/>
    <s v="x"/>
    <s v="x"/>
    <s v="x"/>
    <s v="2"/>
    <n v="1"/>
    <m/>
    <m/>
    <m/>
    <n v="0.25"/>
    <s v="La Secretaría de Planeación ha venido fortaleciendo la estrategia de racionalización de trámites por medio del seguimiento realizado a las diferentes Secretarías en mesas de trabajo. Se presenta como evidencia actas de reunión.  "/>
    <s v="Talento Humano, Recursos Físicos y Tecnológicos"/>
    <x v="1"/>
    <s v="Profesional Universitario_x000a_(Secretaría de Planeación)"/>
  </r>
  <r>
    <s v="Gestión con valores para resultados"/>
    <s v="Racionalización de trámites"/>
    <s v="Implementar la Guía metodológica de buenas prácticas de racionalización de trámites ."/>
    <s v="Guía metodológica de buenas prácticas de racionalización de trámites implementada."/>
    <s v="INCREMENTO"/>
    <n v="1"/>
    <n v="1"/>
    <n v="0.1"/>
    <n v="0"/>
    <n v="0"/>
    <n v="0"/>
    <m/>
    <n v="1"/>
    <m/>
    <m/>
    <s v="SI"/>
    <n v="0"/>
    <s v="x"/>
    <n v="0"/>
    <n v="0"/>
    <s v="1"/>
    <n v="0.1"/>
    <m/>
    <m/>
    <m/>
    <n v="0.1"/>
    <s v="Se esta avanzando en la estrategia para el diseño e implementación de la guía de buenas practicas, pero este avance depende de que implementación de la estrategia de racionalización de tramites que debe implementar la entidad, se organizaran mesas de trabajo con la Secretaría de Planeación para poder unificar criterios y establecer la estrategia de avance."/>
    <s v="Talento Humano, Recursos Físicos y Tecnológicos"/>
    <x v="2"/>
    <s v="Asesor Despacho_x000a_(Oficina TIC)"/>
  </r>
  <r>
    <s v="Gestión con valores para resultados"/>
    <s v="Racionalización de trámites"/>
    <s v="Dar a conocer a los grupos de valor los beneficios que obtuvieron gracias a las acciones de racionalización de los trámites / otros procedimientos administrativos que implementó la entidad."/>
    <s v="Brief de beneficios obtenidos por racionalización de trámites, publicado, según requerimientos."/>
    <s v="MANTENIMIENTO"/>
    <n v="2"/>
    <n v="1"/>
    <n v="1"/>
    <n v="0"/>
    <n v="0"/>
    <n v="0"/>
    <m/>
    <n v="1"/>
    <m/>
    <n v="1"/>
    <s v="SI"/>
    <n v="0"/>
    <s v="x"/>
    <n v="0"/>
    <s v="x"/>
    <s v="1"/>
    <n v="1"/>
    <m/>
    <m/>
    <m/>
    <n v="0.25"/>
    <s v="Se atendieron 3 requerimientos para comunicar gráficamente el nuevo canal de atención al ciudadano del INVISBU, el punto de atención de la Dirección de Tránsito en el Centro de Atención Municipal Especializado CAME, y el trámite en línea de categorización de parqueaderos de la Secretaría del Interior."/>
    <s v="Talento Humano, Recursos Físicos y Tecnológicos"/>
    <x v="6"/>
    <s v="Jefe de Prensa y Comunicaciones_x000a_(Oficina de Prensa y Comunicaciones)"/>
  </r>
  <r>
    <s v="Gestión con valores para resultados"/>
    <s v="Participación ciudadana en la gestión pública"/>
    <s v="Emplear diferentes medios digitales en los ejercicios de participación realizados por la entidad."/>
    <s v="Viabilidad técnica de obras de presupuestos participativos 2021"/>
    <s v="INCREMENTO"/>
    <n v="1"/>
    <n v="1"/>
    <n v="0"/>
    <n v="0"/>
    <n v="0"/>
    <n v="0"/>
    <m/>
    <n v="1"/>
    <m/>
    <m/>
    <s v="SI"/>
    <n v="0"/>
    <s v="x"/>
    <n v="0"/>
    <n v="0"/>
    <s v="4"/>
    <s v=""/>
    <m/>
    <m/>
    <m/>
    <n v="0"/>
    <n v="0"/>
    <s v="Talento Humano, Recursos Financieros, Físicos y Tecnológicos"/>
    <x v="1"/>
    <s v="Subsecretario de Despacho_x000a_(Secretaría de Planeación)"/>
  </r>
  <r>
    <s v="Gestión con valores para resultados"/>
    <s v="Participación ciudadana en la gestión pública"/>
    <s v="Emplear diferentes medios digitales en los ejercicios de participación realizados por la entidad."/>
    <s v="Viabilidad técnica de obras de presupuestos participativos 2022"/>
    <s v="INCREMENTO"/>
    <n v="1"/>
    <n v="1"/>
    <n v="0"/>
    <n v="0"/>
    <n v="0"/>
    <n v="0"/>
    <m/>
    <m/>
    <n v="1"/>
    <m/>
    <s v="SI"/>
    <n v="0"/>
    <n v="0"/>
    <s v="x"/>
    <n v="0"/>
    <s v="4"/>
    <s v=""/>
    <m/>
    <m/>
    <m/>
    <n v="0"/>
    <n v="0"/>
    <s v="Talento Humano, Recursos Financieros, Físicos y Tecnológicos"/>
    <x v="1"/>
    <s v="Subsecretario de Despacho_x000a_(Secretaría de Planeación)"/>
  </r>
  <r>
    <s v="Gestión con valores para resultados"/>
    <s v="Participación ciudadana en la gestión pública"/>
    <s v="Establecer actividades para informar directamente a los grupos de valor sobre los resultados de su participación en la gestión mediante el envío de información o la realización de reuniones o encuentros."/>
    <s v="Obras adjudicadas del ejercicio de presupuestos participativos vigencia 2020."/>
    <s v="INCREMENTO"/>
    <n v="2"/>
    <n v="1"/>
    <n v="0.75"/>
    <n v="0"/>
    <n v="0"/>
    <n v="0"/>
    <m/>
    <n v="0.8"/>
    <n v="0.2"/>
    <m/>
    <s v="SI"/>
    <n v="0"/>
    <s v="x"/>
    <s v="x"/>
    <n v="0"/>
    <s v="1"/>
    <n v="0.75"/>
    <m/>
    <m/>
    <m/>
    <n v="0.75"/>
    <s v="Se realizó la adjudicación de la adecuación de andenes, escaleras y pasamanos, viabilizados por el ejercicio de presupuestos participativos, mediante el proceso de contratación SI-LP-003-2020, el cual fue adjudicado el 4 de diciembre de 2020. Se realizó la adjudicación de mejoramiento y adecuación de equipamientos urbanos, mediente el ejercicio de presupuestos participativos, mediente le proceso de contratación SI-LP-004-2020, el cual fue adjudicado el 11 de diciembre de 2020. Se adjudicó el proceso de contratación SI-LP-001-2021 para el mejoramiento de la red víal urbana en el municipio de Bucaramanga, el cual incluye presupuestos participativos, de igual forma se está estructurando el proyecto para el mantenimiento de la red de aducción de acueducto veredal, inciará el proceso licitatorio la primera semana del mes de noviembre, y el equipamiento urbano será adjudicado antes de finalizar el año 2021 con vigencias futuras, con lo cual se daría por terminada la adjudicación de los presupuestos participativos vigencia 2020."/>
    <s v="Talento Humano, Recursos Financieros, Físicos y Tecnológicos"/>
    <x v="7"/>
    <s v="Secretario de Despacho_x000a_(Secretaría de Infraestructura)"/>
  </r>
  <r>
    <s v="Gestión con valores para resultados"/>
    <s v="Participación ciudadana en la gestión pública"/>
    <s v="Ejecutar el cronograma de acuerdos escolares, recepción de documentación, visitas a las instituciones educativas, formulación del proyecto para la posterior emisión de la resolución de transferencia."/>
    <s v="Resolución de transferencia de los recursos del presupuesto a las IE beneficiadas de los proyectos viabilizados de Acuerdos Escolares 2020."/>
    <s v="INCREMENTO"/>
    <n v="1"/>
    <n v="2"/>
    <n v="1"/>
    <n v="0"/>
    <n v="0"/>
    <n v="0"/>
    <m/>
    <n v="2"/>
    <m/>
    <m/>
    <s v="SI"/>
    <n v="0"/>
    <s v="x"/>
    <n v="0"/>
    <n v="0"/>
    <s v="1"/>
    <n v="0.5"/>
    <m/>
    <m/>
    <m/>
    <n v="0.5"/>
    <s v="En cumplimiento de la meta se formuló el primer proyecto de inversión denominado &quot;DOTACIÓN DE EQUIPOS, MULTIMEDIA, MATERIAL DIDÁCTICO Y MOBILIARIO ESCOLAR PARA LAS INSTITUCIONES EDUCATIVAS OFICIALES DEL MUNICIPIO&quot; certificado y  registrado en plataforma SUIFP-DNP por parte del Banco de Programas y Proyectos de Inversión Municipal - con  BPPIM 2021680010117 por un valor de $1.157.740.638,05. En el momento se expidieron el plan de compras, CDP, RP  y se  encuentran en proceso de elaboración de la resolución para la realización de la transferencia de los recursos en el marco de este proyecto._x000a__x000a_Queda pendiente la formulación y presentación del segundo proyecto de infraestructura educativa."/>
    <s v="Talento Humano, Recursos Financieros, Físicos y Tecnológicos"/>
    <x v="8"/>
    <s v="Secretario de Despacho_x000a_(Secretaría de Educación)"/>
  </r>
  <r>
    <s v="Gestión con valores para resultados"/>
    <s v="Participación ciudadana en la gestión pública"/>
    <s v="Considerar los resultados de los espacios de participación y/o rendición de cuentas con ciudadanos para llevar a cabo mejoras a los procesos y procedimientos de la entidad."/>
    <s v="Rendición de cuentas de la implementación de la estrategia general de presupuestos participativos realizada."/>
    <s v="INCREMENTO"/>
    <n v="2"/>
    <n v="2"/>
    <n v="0"/>
    <n v="0"/>
    <n v="0"/>
    <n v="0"/>
    <m/>
    <n v="1"/>
    <n v="1"/>
    <m/>
    <s v="SI"/>
    <n v="0"/>
    <s v="x"/>
    <s v="x"/>
    <n v="0"/>
    <s v="4"/>
    <s v=""/>
    <m/>
    <m/>
    <m/>
    <n v="0"/>
    <n v="0"/>
    <s v="Talento Humano, Recursos Financieros, Físicos y Tecnológicos"/>
    <x v="1"/>
    <s v="Subsecretario de Despacho_x000a_(Secretaría de Planeación)"/>
  </r>
  <r>
    <s v="Gestión con valores para resultados"/>
    <s v="Participación ciudadana en la gestión pública"/>
    <s v="Formular planes de mejora eficaces que contribuyan a satisfacer las necesidades identificadas y priorizadas por los diferentes grupos de valor."/>
    <s v="Acuerdos de comuna y/o escolares vigencia 2021 formulados."/>
    <s v="INCREMENTO"/>
    <n v="2"/>
    <n v="2"/>
    <n v="0"/>
    <n v="0"/>
    <n v="0"/>
    <n v="0"/>
    <m/>
    <n v="1"/>
    <n v="1"/>
    <m/>
    <s v="SI"/>
    <n v="0"/>
    <s v="x"/>
    <s v="x"/>
    <n v="0"/>
    <s v="4"/>
    <s v=""/>
    <m/>
    <m/>
    <m/>
    <n v="0"/>
    <n v="0"/>
    <s v="Talento Humano, Recursos Financieros, Físicos y Tecnológicos"/>
    <x v="1"/>
    <s v="Subsecretario de Despacho_x000a_(Secretaría de Planeación)"/>
  </r>
  <r>
    <s v="Gestión con valores para resultados"/>
    <s v="Participación ciudadana en la gestión pública"/>
    <s v="Emplear diferentes medios digitales en los ejercicios de participación realizados por la entidad."/>
    <s v="Mecanismo digital de participación ciudadana implementado."/>
    <s v="INCREMENTO"/>
    <n v="1"/>
    <n v="1"/>
    <n v="1"/>
    <n v="0"/>
    <n v="0"/>
    <n v="0"/>
    <n v="1"/>
    <m/>
    <m/>
    <m/>
    <s v="SI"/>
    <s v="x"/>
    <n v="0"/>
    <n v="0"/>
    <n v="0"/>
    <s v="2"/>
    <n v="1"/>
    <m/>
    <m/>
    <m/>
    <n v="1"/>
    <s v="Se implemento a través de la plataforma  bga400.bucaramanga.gov.co un mecanismo de participación ciudadana, donde los ciudadanos planteaban sus ideas de proyectos relacionados con diversas área de municipio. Https://bga400.bucaramanga.gov.co"/>
    <s v="Talento Humano, Recursos Financieros, Físicos y Tecnológicos"/>
    <x v="2"/>
    <s v="Asesor de despacho _x000a_(Oficina TIC)"/>
  </r>
  <r>
    <s v="Gestión con valores para resultados"/>
    <s v="Mejora normativa"/>
    <s v="Formular la guía de consulta pública en el proceso de producción normativa para el diseño y el proceso de construcción de proyectos normativos,  con el fin de garantizar la calidad y efectividad del servicio y garantizar a la ciudadanía la participación."/>
    <s v="Guía para realizar la consulta pública en el proceso de producción normativa"/>
    <s v="INCREMENTO"/>
    <n v="1"/>
    <n v="1"/>
    <n v="0"/>
    <n v="0"/>
    <n v="0"/>
    <n v="0"/>
    <m/>
    <n v="1"/>
    <m/>
    <m/>
    <s v="SI"/>
    <n v="0"/>
    <s v="x"/>
    <n v="0"/>
    <n v="0"/>
    <s v="4"/>
    <s v=""/>
    <m/>
    <m/>
    <m/>
    <n v="0"/>
    <s v="La Secretaría Jurídica se encuentra elaborando la guía para la consulta pública en el proceso de producción normativa y se dará el cumplimiento de acuerdo con lo establecido en el cronograma del presente plan."/>
    <s v="Talento Humano, Recursos Físicos y Tecnológicos"/>
    <x v="5"/>
    <s v="Subsecretario Jurídico_x000a_(Secretaría Jurídica)"/>
  </r>
  <r>
    <s v="Gestión con valores para resultados"/>
    <s v="Mejora normativa"/>
    <s v="Brindar información a la ciudadanía respecto a la competencia legal de la entidad  para emitir la norma de carácter general que se pretende con el desarrollo de los proyectos normativos contenidos dentro de la agenda regulatoria o lista de problemáticas."/>
    <s v="Creación de la Agenda regulatoria "/>
    <s v="INCREMENTO"/>
    <n v="1"/>
    <n v="1"/>
    <n v="0.5"/>
    <n v="0"/>
    <n v="0"/>
    <n v="0"/>
    <m/>
    <n v="1"/>
    <m/>
    <m/>
    <s v="SI"/>
    <n v="0"/>
    <s v="x"/>
    <n v="0"/>
    <n v="0"/>
    <s v="1"/>
    <n v="0.5"/>
    <m/>
    <m/>
    <m/>
    <n v="0.5"/>
    <s v="La Secretaría Jurídica se encuentra en el proceso de creación de la Agenda Regulatoria, documento en el cual se han realizado avances y se cuenta con un preliminar, el cual está en revisión y quedará adoptado durante el último trimestre de 2021, como está estipulado en el cronograma del presente plan."/>
    <s v="Talento Humano, Recursos Físicos y Tecnológicos"/>
    <x v="5"/>
    <s v="Subsecretario Jurídico_x000a_(Secretaría Jurídica)"/>
  </r>
  <r>
    <s v="Gestión con valores para resultados"/>
    <s v="Mejora normativa"/>
    <s v="Revisar durante el proceso de formulación de proyectos normativos las temáticas relevantes. "/>
    <s v="Lista de chequeo de revisión de actos administrativos."/>
    <s v="INCREMENTO"/>
    <n v="1"/>
    <n v="1"/>
    <n v="0"/>
    <n v="0"/>
    <n v="0"/>
    <n v="0"/>
    <m/>
    <n v="1"/>
    <m/>
    <m/>
    <s v="SI"/>
    <n v="0"/>
    <s v="x"/>
    <n v="0"/>
    <n v="0"/>
    <s v="4"/>
    <s v=""/>
    <m/>
    <m/>
    <m/>
    <n v="0"/>
    <s v="La Secretaría Jurídica  se encuentra revisando la lista de chequeo con el propósito de realizar los ajustes frente  a los proyectos normativos de temas relevantes, actividad que se cumplirá durante el último trimestre de 2021 como se encuentra establecido en el cronograma del presente plan."/>
    <s v="Talento Humano, Recursos Físicos y Tecnológicos"/>
    <x v="5"/>
    <s v="Subsecretario Jurídico_x000a_(Secretaría Jurídica)"/>
  </r>
  <r>
    <s v="Evaluación de Resultados"/>
    <s v="Seguimiento y evaluación del desempeño institucional "/>
    <s v="Realizar el seguimiento al Plan de Desarrollo Municipal en cumplimiento al Acuerdo 013 del 10 de junio de 2020 que establece la metodología de seguimiento, así como el cumplimiento a las directrices del DNP y del DAFP."/>
    <s v="Matriz Seguimiento Plan de Desarrollo 2020 - 2023"/>
    <s v="MANTENIMIENTO"/>
    <n v="4"/>
    <n v="1"/>
    <n v="1"/>
    <n v="0"/>
    <n v="0"/>
    <n v="0"/>
    <n v="1"/>
    <n v="1"/>
    <n v="1"/>
    <n v="1"/>
    <s v="SI"/>
    <s v="x"/>
    <s v="x"/>
    <s v="x"/>
    <s v="x"/>
    <s v="2"/>
    <n v="1"/>
    <m/>
    <m/>
    <m/>
    <n v="0.25"/>
    <s v="Se cuenta con la matriz de Seguimiento Plan de Desarrollo 2020 - 2023 con corte a 30 de septiembre de 2021, la cual se encuentra publicada en la página web Institucional."/>
    <s v="Talento Humano, Recursos Físicos y Tecnológicos"/>
    <x v="1"/>
    <s v="Profesional Especializado_x000a_(Secretaría Planeación)"/>
  </r>
  <r>
    <s v="Evaluación de Resultados"/>
    <s v="Seguimiento y evaluación del desempeño institucional "/>
    <s v="Realizar el seguimiento al Plan de Desarrollo Municipal en cumplimiento al Acuerdo 013 del 10 de junio de 2020 que establece la metodología de seguimiento, así como el cumplimiento a las directrices del DNP y del DAFP."/>
    <s v="Mesas Seguimiento al Cumplimiento del Plan de Desarrollo 2020 - 2023 "/>
    <s v="INCREMENTO"/>
    <n v="2"/>
    <n v="2"/>
    <n v="1"/>
    <n v="0"/>
    <n v="0"/>
    <n v="0"/>
    <n v="1"/>
    <m/>
    <n v="1"/>
    <m/>
    <s v="SI"/>
    <s v="x"/>
    <n v="0"/>
    <s v="x"/>
    <n v="0"/>
    <s v="2"/>
    <n v="1"/>
    <m/>
    <m/>
    <m/>
    <n v="0.5"/>
    <s v="Seguimiento al Plan de Desarrollo con corte a junio 30 de 2021.  Fecha de publicación:  Agosto 2021"/>
    <s v="Talento Humano, Recursos Físicos y Tecnológicos"/>
    <x v="9"/>
    <s v="Jefe de Oficina_x000a_(Oficina Control Interno de Gestión)"/>
  </r>
  <r>
    <s v="Evaluación de Resultados"/>
    <s v="Seguimiento y evaluación del desempeño institucional "/>
    <s v="Realizar el seguimiento al Plan de Desarrollo Municipal en cumplimiento al Acuerdo 013 del 10 de junio de 2020 que establece la metodología de seguimiento, así como el cumplimiento a las directrices del DNP y del DAFP."/>
    <s v="FURAG 2021"/>
    <s v="INCREMENTO"/>
    <n v="1"/>
    <n v="1"/>
    <n v="0"/>
    <n v="0"/>
    <n v="0"/>
    <n v="0"/>
    <m/>
    <m/>
    <n v="1"/>
    <m/>
    <s v="SI"/>
    <n v="0"/>
    <n v="0"/>
    <s v="x"/>
    <n v="0"/>
    <s v="4"/>
    <s v=""/>
    <m/>
    <m/>
    <m/>
    <n v="0"/>
    <n v="0"/>
    <s v="Talento Humano, Recursos Físicos y Tecnológicos"/>
    <x v="1"/>
    <s v="Profesional Especializado_x000a_(Secretaría Planeación)"/>
  </r>
  <r>
    <s v="Evaluación de Resultados"/>
    <s v="Seguimiento y evaluación del desempeño institucional "/>
    <s v="Informar a los grupos de valor los resultados de su participación en la gestión, mediante el envío de información y/o la realización de reuniones o encuentros."/>
    <s v="Actas, correos electrónicos, oficios en envío de información a los grupos de valor."/>
    <s v="MANTENIMIENTO"/>
    <n v="4"/>
    <n v="1"/>
    <n v="1"/>
    <n v="0"/>
    <n v="0"/>
    <n v="0"/>
    <n v="1"/>
    <n v="1"/>
    <n v="1"/>
    <n v="1"/>
    <s v="SI"/>
    <s v="x"/>
    <s v="x"/>
    <s v="x"/>
    <s v="x"/>
    <s v="2"/>
    <n v="1"/>
    <m/>
    <m/>
    <m/>
    <n v="0.25"/>
    <s v="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 v="Talento Humano, Recursos Físicos y Tecnológicos"/>
    <x v="1"/>
    <s v="Profesional Especializado_x000a_(Secretaría Planeación)"/>
  </r>
  <r>
    <s v="Información y Comunicación "/>
    <s v="Administración y archivos y Gestión documental"/>
    <s v="Incluir en el Sistema Integrado de Conservación, el plan de preservación digital a largo plazo."/>
    <s v="Plan de preservación digital a largo plazo que conforma el sistema integrado de conservación documental (SIC), actualizado y aprobado por el comité institucional de gestión y desempeño. "/>
    <s v="INCREMENTO"/>
    <n v="1"/>
    <n v="1"/>
    <n v="1"/>
    <n v="0"/>
    <n v="0"/>
    <n v="0"/>
    <m/>
    <n v="1"/>
    <m/>
    <m/>
    <s v="SI"/>
    <n v="0"/>
    <s v="x"/>
    <n v="0"/>
    <n v="0"/>
    <s v="1"/>
    <n v="1"/>
    <m/>
    <m/>
    <m/>
    <n v="1"/>
    <s v="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 v="Talento Humano, Recursos Físicos y Tecnológicos"/>
    <x v="0"/>
    <s v="Técnico Operativo_x000a_(Secretaría Administrativa)"/>
  </r>
  <r>
    <s v="Información y Comunicación "/>
    <s v="Administración y archivos y Gestión documental"/>
    <s v="Elaborar y aprobar el documento Sistema Integrado de Conservación - SIC de la entidad."/>
    <s v="Plan de conservación documental actualizado, que conforma el sistema integrado de conservación documental (SIC), actualizado y aprobado por el comité institucional de gestión y desempeño. "/>
    <s v="INCREMENTO"/>
    <n v="1"/>
    <n v="1"/>
    <n v="1"/>
    <n v="0"/>
    <n v="0"/>
    <n v="0"/>
    <m/>
    <n v="1"/>
    <m/>
    <m/>
    <s v="SI"/>
    <n v="0"/>
    <s v="x"/>
    <n v="0"/>
    <n v="0"/>
    <s v="1"/>
    <n v="1"/>
    <m/>
    <m/>
    <m/>
    <n v="1"/>
    <s v="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 v="Talento Humano, Recursos Físicos y Tecnológicos"/>
    <x v="0"/>
    <s v="Técnico Operativo_x000a_(Secretaría Administrativa)"/>
  </r>
  <r>
    <s v="Información y Comunicación "/>
    <s v="Administración y archivos y Gestión documental"/>
    <s v="Desarrollar los anexos, para elaborar las Tablas de Valoración Documental - TVD para organizar el Fondo Documental Acumulado de la entidad."/>
    <s v="Informe historia institucional con fines archivísticos (anexo a TVD)."/>
    <s v="INCREMENTO"/>
    <n v="1"/>
    <n v="1"/>
    <n v="0.7"/>
    <n v="0"/>
    <n v="0"/>
    <n v="0"/>
    <m/>
    <n v="1"/>
    <m/>
    <m/>
    <s v="SI"/>
    <n v="0"/>
    <s v="x"/>
    <n v="0"/>
    <n v="0"/>
    <s v="1"/>
    <n v="0.7"/>
    <m/>
    <m/>
    <m/>
    <n v="0.7"/>
    <s v="Se lleva un 70% de avance en la elaboración del Informe de la Historia Institucional con fines archivísticos de gran importancia para la elaboración de las TVD."/>
    <s v="Talento Humano, Recursos Físicos y Tecnológicos"/>
    <x v="0"/>
    <s v="Técnico Operativo_x000a_(Secretaría Administrativa)"/>
  </r>
  <r>
    <s v="Información y Comunicación "/>
    <s v="Administración y archivos y Gestión documental"/>
    <s v="Desarrollar los anexos, para elaborar las Tablas de Valoración Documental - TVD para organizar el Fondo Documental Acumulado de la entidad."/>
    <s v="Matriz de estructura orgánica reconstruida para los diferentes periodos de historia de la entidad (anexo a TVD)."/>
    <s v="INCREMENTO"/>
    <n v="1"/>
    <n v="1"/>
    <n v="0.7"/>
    <n v="0"/>
    <n v="0"/>
    <n v="0"/>
    <m/>
    <n v="1"/>
    <m/>
    <m/>
    <s v="SI"/>
    <n v="0"/>
    <s v="x"/>
    <n v="0"/>
    <n v="0"/>
    <s v="1"/>
    <n v="0.7"/>
    <m/>
    <m/>
    <m/>
    <n v="0.7"/>
    <s v="Se lleva un 70% de avance en la elaboración de la Matriz de estructura orgánica reconstruida para los diferentes periodos de Historia de la entidad, documento  de gran importancia para la elaboración de las TVD."/>
    <s v="Talento Humano, Recursos Físicos y Tecnológicos"/>
    <x v="0"/>
    <s v="Técnico Operativo_x000a_(Secretaría Administrativa)"/>
  </r>
  <r>
    <s v="Información y Comunicación "/>
    <s v="Administración y archivos y Gestión documental"/>
    <s v="Definir e implementar un proceso para la entrega de archivos por culminación de obligaciones contractuales."/>
    <s v="Procedimiento para la entrega de archivos por culminación de actividades contractuales."/>
    <s v="INCREMENTO"/>
    <n v="1"/>
    <n v="1"/>
    <n v="0.9"/>
    <n v="0"/>
    <n v="0"/>
    <n v="0"/>
    <m/>
    <m/>
    <n v="1"/>
    <m/>
    <s v="SI"/>
    <n v="0"/>
    <n v="0"/>
    <s v="x"/>
    <n v="0"/>
    <s v="1"/>
    <n v="0.9"/>
    <m/>
    <m/>
    <m/>
    <n v="0.9"/>
    <s v="Se lleva un 90% de avance en la elaboración del Procedimiento para definir  la entrega de archivo de gestión por culminación de actividades contractuales, terminado el procedimiento se dará inicio a la implementación del proceso."/>
    <s v="Talento Humano, Recursos Físicos y Tecnológicos"/>
    <x v="0"/>
    <s v="Técnico Operativo_x000a_(Secretaría Administrativa)"/>
  </r>
  <r>
    <s v="Información y Comunicación "/>
    <s v="Administración y archivos y Gestión documental"/>
    <s v="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
    <s v="PINAR actualizado, incluyendo el proceso e identificación de documentos relacionados con Derechos humanos."/>
    <s v="INCREMENTO"/>
    <n v="1"/>
    <n v="1"/>
    <n v="1"/>
    <n v="0"/>
    <n v="0"/>
    <n v="0"/>
    <m/>
    <n v="1"/>
    <m/>
    <m/>
    <s v="SI"/>
    <n v="0"/>
    <s v="x"/>
    <n v="0"/>
    <n v="0"/>
    <s v="1"/>
    <n v="1"/>
    <m/>
    <m/>
    <m/>
    <n v="1"/>
    <s v="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en curso. Dando cumplimiento a este producto en un 100% en el tercer trimestre del año 2021"/>
    <s v="Talento Humano, Recursos Físicos y Tecnológicos"/>
    <x v="0"/>
    <s v="Técnico Operativo_x000a_(Secretaría Administrativa)"/>
  </r>
  <r>
    <s v="Información y Comunicación "/>
    <s v="Administración y archivos y Gestión documental"/>
    <s v="Identificar los Fondos Documentales Acumulados de la entidad -FDA."/>
    <s v="Diagnóstico integral de archivo."/>
    <s v="INCREMENTO"/>
    <n v="1"/>
    <n v="1"/>
    <n v="1"/>
    <n v="0"/>
    <n v="0"/>
    <n v="0"/>
    <m/>
    <n v="1"/>
    <m/>
    <m/>
    <s v="SI"/>
    <n v="0"/>
    <s v="x"/>
    <n v="0"/>
    <n v="0"/>
    <s v="1"/>
    <n v="1"/>
    <m/>
    <m/>
    <m/>
    <n v="1"/>
    <s v="El Diagnóstico Integral de Archivo, fue elaborado y aprobado mediante Acta de  sesión del Comité Institucional de Gestión y Desempeño MIPG realizado el 9 de septiembre del año en curso. Dando cumplimiento a este producto en un 100% en el tercer trimestre del año 2021."/>
    <s v="Talento Humano, Recursos Físicos y Tecnológicos"/>
    <x v="0"/>
    <s v="Técnico Operativo_x000a_(Secretaría Administrativa)"/>
  </r>
  <r>
    <s v="Información y Comunicación "/>
    <s v="Administración y archivos y Gestión documental"/>
    <s v="Publicar el Cuadro de Clasificación Documental - CCD en la página web de la entidad._x000a_Publicar la Tabla de Retención Documental - TRD, en el sitio web de la entidad en la sección de transparencia."/>
    <s v="Publicación de las Tablas de Retención Documental y Cuadro de Clasificación Documental en la página web del Municipio "/>
    <s v="INCREMENTO"/>
    <n v="1"/>
    <n v="2"/>
    <n v="2"/>
    <n v="0"/>
    <n v="0"/>
    <n v="0"/>
    <m/>
    <n v="2"/>
    <m/>
    <m/>
    <s v="SI"/>
    <n v="0"/>
    <s v="x"/>
    <n v="0"/>
    <n v="0"/>
    <s v="1"/>
    <n v="1"/>
    <m/>
    <m/>
    <m/>
    <n v="1"/>
    <s v="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
    <s v="Talento Humano, Recursos Físicos y Tecnológicos"/>
    <x v="0"/>
    <s v="Técnico Operativo_x000a_(Secretaría Administrativa)"/>
  </r>
  <r>
    <s v="Información y Comunicación "/>
    <s v="Administración y archivos y Gestión documental"/>
    <s v="Realizar la eliminación de documentos, aplicando criterios técnicos."/>
    <s v="Acta de eliminación documental evidenciando la aplicación de los criterios técnicos archivísticos."/>
    <s v="INCREMENTO"/>
    <n v="1"/>
    <n v="1"/>
    <n v="0.3"/>
    <n v="0"/>
    <n v="0"/>
    <n v="0"/>
    <m/>
    <m/>
    <n v="1"/>
    <m/>
    <s v="SI"/>
    <n v="0"/>
    <n v="0"/>
    <s v="x"/>
    <n v="0"/>
    <s v="1"/>
    <n v="0.3"/>
    <m/>
    <m/>
    <m/>
    <n v="0.3"/>
    <s v="Se lleva un 30% de avance en la elaboración de inventarios de series sensibles a eliminación documental con aplicación de criterios técnicos archivísticos y se cumplirá cumpliendo con el cronograma establecido en el presente plan."/>
    <s v="Talento Humano, Recursos Físicos y Tecnológicos"/>
    <x v="0"/>
    <s v="Técnico Operativo_x000a_(Secretaría Administrativa)"/>
  </r>
  <r>
    <s v="Información y Comunicación "/>
    <s v="Transparencia, acceso a la información pública y lucha contra la corrupción"/>
    <s v="Ajustar el mapa de riesgos de corrupción por la materialización de estos."/>
    <s v="Plan Anticorrupción y de Atención al Ciudadano con apoyo en su formulación."/>
    <s v="INCREMENTO"/>
    <n v="2"/>
    <n v="1"/>
    <n v="0.5"/>
    <n v="0"/>
    <n v="0"/>
    <n v="0"/>
    <m/>
    <n v="0.8"/>
    <n v="0.2"/>
    <m/>
    <s v="SI"/>
    <n v="0"/>
    <s v="x"/>
    <s v="x"/>
    <n v="0"/>
    <s v="1"/>
    <n v="0.5"/>
    <m/>
    <m/>
    <m/>
    <n v="0.5"/>
    <s v="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_x000a_Asimismo se apoyarán las mesas de trabajo en el último trimestre de 2021, que se establezcan desde la secretaría de planeación para la formulación del PAAC y MRC, vigencia 2022."/>
    <s v="Talento Humano, Recursos Físicos y Tecnológicos"/>
    <x v="5"/>
    <s v="Secretario de Despacho_x000a_(Secretaría Jurídica)"/>
  </r>
  <r>
    <s v="Información y Comunicación "/>
    <s v="Transparencia, acceso a la información pública y lucha contra la corrupción"/>
    <s v="Comunicar internamente la información requerida para apoyar el funcionamiento del Sistema de Control Interno por medio de la estrategia de comunicación de la entidad. Desde el sistema de control interno efectuar su verificación."/>
    <s v="Información pública de interés de la ciudadanía divulgada proactivamente a nivel interno._x000a_"/>
    <s v="MANTENIMIENTO"/>
    <n v="4"/>
    <n v="1"/>
    <n v="1"/>
    <n v="0"/>
    <n v="0"/>
    <n v="0"/>
    <n v="1"/>
    <n v="1"/>
    <n v="1"/>
    <n v="1"/>
    <s v="SI"/>
    <s v="x"/>
    <s v="x"/>
    <s v="x"/>
    <s v="x"/>
    <s v="2"/>
    <n v="1"/>
    <m/>
    <m/>
    <m/>
    <n v="0.25"/>
    <s v="Entre julio y septiembre de 2021, se enviaron por correo institucional 35 comunicaciones relacionadas con información pública de interés de la ciudadanía."/>
    <s v="Talento Humano, Recursos Físicos y Tecnológicos"/>
    <x v="6"/>
    <s v="Jefe de Prensa_x000a_(Oficina de Prensa y Comunicaciones)"/>
  </r>
  <r>
    <s v="Información y Comunicación "/>
    <s v="Transparencia, acceso a la información pública y lucha contra la corrupción"/>
    <s v="Comunicar la información relevante de manera oportuna, confiable y segura, por parte de los líderes de los programas, proyectos, o procesos de la entidad en coordinación con sus equipos de trabajo. Desde el sistema de control interno efectuar su verificación."/>
    <s v="Información pública de interés de la ciudadanía publicada proactivamente, de acuerdo a las solicitudes realizadas por las Dependencias."/>
    <s v="MANTENIMIENTO"/>
    <n v="4"/>
    <n v="1"/>
    <n v="1"/>
    <n v="0"/>
    <n v="0"/>
    <n v="0"/>
    <n v="1"/>
    <n v="1"/>
    <n v="1"/>
    <n v="1"/>
    <s v="SI"/>
    <s v="x"/>
    <s v="x"/>
    <s v="x"/>
    <s v="x"/>
    <s v="2"/>
    <n v="1"/>
    <m/>
    <m/>
    <m/>
    <n v="0.25"/>
    <s v="La diferentes solicitudes de publicación de información que las áreas realizan han sido publicadas de acuerdo a los tiempos y en las secciones requeridas."/>
    <s v="Talento Humano, Recursos Físicos y Tecnológicos"/>
    <x v="2"/>
    <s v="Asesor TIC_x000a_(Oficina de las TIC)"/>
  </r>
  <r>
    <s v="Información y Comunicación "/>
    <s v="Transparencia, acceso a la información pública y lucha contra la corrupción"/>
    <s v="Formular planes de mejora que promuevan una gestión transparente y efectiva y además contribuyan a la mitigación de los riesgos de corrupción."/>
    <s v="Socializaciones de la Estrategia de Transparencia y Acceso a la Información Pública a los servidores públicos y contratistas desde el compromiso personal para el fortalecimiento institucional."/>
    <s v="INCREMENTO"/>
    <n v="3"/>
    <n v="10"/>
    <n v="0"/>
    <n v="0"/>
    <n v="0"/>
    <n v="0"/>
    <m/>
    <n v="4"/>
    <n v="3"/>
    <n v="3"/>
    <s v="SI"/>
    <n v="0"/>
    <s v="x"/>
    <s v="x"/>
    <s v="x"/>
    <s v="4"/>
    <s v=""/>
    <m/>
    <m/>
    <m/>
    <n v="0"/>
    <s v="Las socializaciones de la Estrategia de Transparencia se realizarán durante el último trimestre de 2021, cumpliend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Disponer la información que publica la entidad en un formato accesible para personas con discapacidad psicosocial (mental) o intelectual (Ej.: contenidos de lectura fácil, con un cuerpo de letra mayor, vídeos sencillos con ilustraciones y audio de fácil comprensión)."/>
    <s v="Socialización y seguimiento de la resolución 1519 de 2020 y circular correspondiente en la cual se contemplan los estándares de accesibilidad."/>
    <s v="INCREMENTO"/>
    <n v="4"/>
    <n v="4"/>
    <n v="4"/>
    <n v="0"/>
    <n v="0"/>
    <n v="0"/>
    <n v="1"/>
    <n v="1"/>
    <n v="1"/>
    <n v="1"/>
    <s v="SI"/>
    <s v="x"/>
    <s v="x"/>
    <s v="x"/>
    <s v="x"/>
    <s v="2"/>
    <s v="100%"/>
    <m/>
    <m/>
    <m/>
    <n v="1"/>
    <s v="Se realizaron reuniones de socialización y seguimiento a la resolución 1519 de 2020 con los entes descentralizados y se generaron oficios para administración central de la Alcaldía de Bucaramanga, cumpliendo con el 100 del indicador establecido."/>
    <s v="Talento Humano, Recursos Físicos y Tecnológicos"/>
    <x v="5"/>
    <s v="Secretario de Despacho_x000a_(Secretaría Jurídica)_x000a_Transparencia"/>
  </r>
  <r>
    <s v="Información y Comunicación "/>
    <s v="Transparencia, acceso a la información pública y lucha contra la corrupción"/>
    <s v="Disponer la información que publica la entidad en un formato accesible para personas con discapacidad psicosocial (mental) o intelectual (Ej.: contenidos de lectura fácil, con un cuerpo de letra mayor, vídeos sencillos con ilustraciones y audio de fácil comprensión)."/>
    <s v="Diagnóstico de los criterios diferenciales de accesibilidad con los que cuenta la entidad respecto de lo establecido por el ordenamiento jurídico."/>
    <s v="INCREMENTO"/>
    <n v="1"/>
    <n v="1"/>
    <n v="0"/>
    <n v="0"/>
    <n v="0"/>
    <n v="0"/>
    <m/>
    <m/>
    <n v="1"/>
    <m/>
    <s v="SI"/>
    <n v="0"/>
    <n v="0"/>
    <s v="x"/>
    <n v="0"/>
    <s v="4"/>
    <s v=""/>
    <m/>
    <m/>
    <m/>
    <n v="0"/>
    <s v="Se han expedido y comunicado dos circulares a las diferentes Secretarías de la alcaldía con información sobre estándares de criterios diferenciales y se realizó reunión para iniciar el diagnóstico de los criterios diferenciales de accesibilidad con los que cuenta la entidad."/>
    <s v="Talento Humano, Recursos Físicos y Tecnológicos"/>
    <x v="5"/>
    <s v="Secretario de Despacho_x000a_(Secretaría Jurídica)_x000a_Transparencia"/>
  </r>
  <r>
    <s v="Información y Comunicación "/>
    <s v="Transparencia, acceso a la información pública y lucha contra la corrupción"/>
    <s v="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
    <s v="Instrumentos de gestión de información pública actualizado. "/>
    <s v="INCREMENTO"/>
    <n v="1"/>
    <n v="1"/>
    <n v="1"/>
    <n v="0"/>
    <n v="0"/>
    <n v="0"/>
    <n v="1"/>
    <m/>
    <m/>
    <m/>
    <s v="SI"/>
    <s v="x"/>
    <n v="0"/>
    <n v="0"/>
    <n v="0"/>
    <s v="2"/>
    <n v="1"/>
    <m/>
    <m/>
    <m/>
    <n v="1"/>
    <s v="Se cuenta con el cumplimiento del 100%, los instrumentos de gestión pública se encuentran actualizados y publicados en la página web del municipio, en el siguiente link: https://www.bucaramanga.gov.co/transparencia/instrumentos-de-gestion-de-la-informacion/ "/>
    <s v="Talento Humano, Recursos Físicos y Tecnológicos"/>
    <x v="5"/>
    <s v="Secretario de Despacho_x000a_(Secretaría Jurídica)_x000a_Transparencia"/>
  </r>
  <r>
    <s v="Información y Comunicación "/>
    <s v="Transparencia, acceso a la información pública y lucha contra la corrupción"/>
    <s v="Implementar estrategias para la identificación y declaración de conflictos de interés que contemplen jornadas de sensibilización para divulgar las situaciones sobre conflictos de interés que puede enfrentar un servidor público."/>
    <s v="Socialización sobre los conflictos de intereses que enfrentan los servidores públicos."/>
    <s v="INCREMENTO"/>
    <n v="3"/>
    <n v="10"/>
    <n v="10"/>
    <n v="0"/>
    <n v="0"/>
    <n v="0"/>
    <m/>
    <n v="4"/>
    <n v="3"/>
    <n v="3"/>
    <s v="SI"/>
    <n v="0"/>
    <s v="x"/>
    <s v="x"/>
    <s v="x"/>
    <s v="1"/>
    <n v="1"/>
    <m/>
    <m/>
    <m/>
    <n v="1"/>
    <s v="Se realizaron socializaciones sobre acuerdos de transparencia y buenas prácticas de gestión y se firmaron pactos de transparencia  donde se incluye el tema de conflicto de interés para los gestores contractuales en las diferentes secretarías de la Alcaldía de Bucaramanga."/>
    <s v="Talento Humano, Recursos Físicos y Tecnológicos"/>
    <x v="5"/>
    <s v="Secretario de Despacho_x000a_(Secretaría Jurídica)_x000a_Transparencia"/>
  </r>
  <r>
    <s v="Información y Comunicación "/>
    <s v="Transparencia, acceso a la información pública y lucha contra la corrupción"/>
    <s v="Incluir diferentes medios de comunicación, acordes a la realidad de la entidad y a la pandemia, para divulgar la información en el proceso de rendición de cuentas."/>
    <s v="Estrategia de comunicaciones en el proceso de rendición de cuentas y divulgación proactiva de información elaborada"/>
    <s v="INCREMENTO"/>
    <n v="1"/>
    <n v="1"/>
    <n v="1"/>
    <n v="0"/>
    <n v="0"/>
    <n v="0"/>
    <n v="1"/>
    <m/>
    <m/>
    <m/>
    <s v="SI"/>
    <s v="x"/>
    <n v="0"/>
    <n v="0"/>
    <n v="0"/>
    <s v="2"/>
    <n v="1"/>
    <m/>
    <m/>
    <m/>
    <n v="1"/>
    <s v="La estrategia de rendición de cuentas se encuentra elaborada y publicada en la página web del municipio en el link_ https://www.bucaramanga.gov.co/sin-categoria/rendicion-de-cuentas-a-la-ciudadania/._x000a_Por tanto se cuenta con el cumplimiento del 100%."/>
    <s v="Talento Humano, Recursos Físicos y Tecnológicos"/>
    <x v="5"/>
    <s v="Secretario de Despacho_x000a_(Secretaría Jurídica)_x000a_Transparencia"/>
  </r>
  <r>
    <s v="Información y Comunicación "/>
    <s v="Transparencia, acceso a la información pública y lucha contra la corrupción"/>
    <s v="Llevar a cabo socialización sobre la importancia de la protección del derecho fundamental de petición con enfoque de prevención del daño antijurídico."/>
    <s v="Socialización sobre la importancia de la protección del derecho fundamental de petición con enfoque de prevención del daño antijurídico."/>
    <s v="INCREMENTO"/>
    <n v="2"/>
    <n v="2"/>
    <n v="0"/>
    <n v="0"/>
    <n v="0"/>
    <n v="0"/>
    <m/>
    <m/>
    <n v="1"/>
    <n v="1"/>
    <s v="SI"/>
    <n v="0"/>
    <n v="0"/>
    <s v="x"/>
    <s v="x"/>
    <s v="4"/>
    <s v=""/>
    <m/>
    <m/>
    <m/>
    <n v="0"/>
    <s v="Se realizarán las socializaciones  cumpliment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Crear e implementar la Comisión Territorial Ciudadana para la Lucha contra la Corrupción."/>
    <s v="Comisión Territorial Ciudadana para la Lucha contra la Corrupción creado e implementado."/>
    <s v="INCREMENTO"/>
    <n v="1"/>
    <n v="1"/>
    <n v="0"/>
    <n v="0"/>
    <n v="0"/>
    <n v="0"/>
    <m/>
    <m/>
    <m/>
    <n v="1"/>
    <s v="SI"/>
    <n v="0"/>
    <n v="0"/>
    <n v="0"/>
    <s v="x"/>
    <s v="4"/>
    <s v=""/>
    <m/>
    <m/>
    <m/>
    <n v="0"/>
    <s v="Se cumplirá la actividad durante el primer semestre de 2022, cumpliment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Articular la gestión de conflictos de interés como elemento dentro de la gestión del talento humano. Desde el sistema de control interno efectuar su verificación."/>
    <s v="Evaluación y verificación de la gestión de los registros de conflictos de interés, en el marco del comité institucional."/>
    <s v="INCREMENTO"/>
    <n v="1"/>
    <n v="1"/>
    <n v="0"/>
    <n v="0"/>
    <n v="0"/>
    <n v="0"/>
    <m/>
    <m/>
    <n v="1"/>
    <m/>
    <s v="SI"/>
    <n v="0"/>
    <n v="0"/>
    <s v="x"/>
    <n v="0"/>
    <s v="4"/>
    <s v=""/>
    <m/>
    <m/>
    <m/>
    <n v="0"/>
    <s v="Se cumplirá la actividad durante el primer semestre de 2022, cumpliment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Implementar canales de consulta y orientación para el manejo de conflictos de interés esto frente al control y sanción de los conflictos de interés. Desde el sistema de control interno efectuar su verificación._x000a__x000a_Este canal debe estar articulado con la Red Interinstitucional de Transparencia y Anticorrupción – RITA, a cargo de la Secretaría de Transparencia y deberá ser atendido por una persona de entera confianza del mandatario, que será denominado Oficial de Transparencia."/>
    <s v="Canal antifraude y de denuncia segura creado para el ciudadano, protegiendo al denunciante. "/>
    <s v="INCREMENTO"/>
    <n v="2"/>
    <n v="1"/>
    <n v="0"/>
    <n v="0"/>
    <n v="0"/>
    <n v="0"/>
    <m/>
    <m/>
    <n v="0.5"/>
    <n v="0.5"/>
    <s v="SI"/>
    <n v="0"/>
    <n v="0"/>
    <s v="x"/>
    <s v="x"/>
    <s v="4"/>
    <s v=""/>
    <m/>
    <m/>
    <m/>
    <n v="0"/>
    <s v="Se cumplirá la actividad durante el primer semestre de 2022, cumpliment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Participar en actividades para informar directamente a los grupos de valor sobre los resultados de su participación en la gestión mediante el envío de información o la realización de reuniones o encuentros."/>
    <s v="Feria de servicios o transparencia en la que participa la Secretaría Jurídica."/>
    <s v="INCREMENTO"/>
    <n v="4"/>
    <n v="4"/>
    <n v="4"/>
    <n v="0"/>
    <n v="0"/>
    <n v="0"/>
    <n v="1"/>
    <n v="1"/>
    <n v="1"/>
    <n v="1"/>
    <s v="SI"/>
    <s v="x"/>
    <s v="x"/>
    <s v="x"/>
    <s v="x"/>
    <s v="2"/>
    <s v="100%"/>
    <m/>
    <m/>
    <m/>
    <n v="1"/>
    <s v="Se ha asistido a las ferias institucionales organizadas en la vigencia 2021, desarrolladas en las diferentes comunas de la ciudad de Bucaramanga."/>
    <s v="Talento Humano, Recursos Físicos y Tecnológicos"/>
    <x v="5"/>
    <s v="Secretario de Despacho_x000a_(Secretaría Jurídica)_x000a_Transparencia"/>
  </r>
  <r>
    <s v="Información y Comunicación "/>
    <s v="Transparencia, acceso a la información pública y lucha contra la corrupción"/>
    <s v="Permitir que la entidad mejore los datos publicados a través de la atención de requerimientos de sus grupos de valor mediante la publicación de la información."/>
    <s v="PQRS que presentan con mayor frecuencia los ciudadanos para fortalecer la información proactiva en dichos asuntos analizadas."/>
    <s v="INCREMENTO"/>
    <n v="3"/>
    <n v="10"/>
    <n v="0"/>
    <n v="0"/>
    <n v="0"/>
    <n v="0"/>
    <m/>
    <n v="5"/>
    <n v="4"/>
    <n v="1"/>
    <s v="SI"/>
    <n v="0"/>
    <s v="x"/>
    <s v="x"/>
    <s v="x"/>
    <s v="4"/>
    <s v=""/>
    <m/>
    <m/>
    <m/>
    <n v="0"/>
    <s v="Se dará cumplimiento a la actividad durante el segundo trimestre de 2021, cumpliendo con el cronograma establecido en el presente plan."/>
    <s v="Talento Humano, Recursos Físicos y Tecnológicos"/>
    <x v="5"/>
    <s v="Secretario de Despacho_x000a_(Secretaría Jurídica)_x000a_Transparencia"/>
  </r>
  <r>
    <s v="Información y Comunicación "/>
    <s v="Transparencia, acceso a la información pública y lucha contra la corrupción"/>
    <s v="Actualizar el código de integridad."/>
    <s v="Código de integridad actualizado."/>
    <s v="INCREMENTO"/>
    <n v="1"/>
    <n v="1"/>
    <n v="0"/>
    <n v="0"/>
    <n v="0"/>
    <n v="0"/>
    <m/>
    <n v="1"/>
    <m/>
    <m/>
    <s v="SI"/>
    <n v="0"/>
    <s v="x"/>
    <n v="0"/>
    <n v="0"/>
    <s v="4"/>
    <s v=""/>
    <m/>
    <m/>
    <m/>
    <n v="0"/>
    <s v="Se dará cumplimiento a la actualización del Código de Integridad de conformidad con el cronograma establecido en el presente plan. "/>
    <s v="Talento Humano, Recursos Físicos y Tecnológicos"/>
    <x v="5"/>
    <s v="Secretario de Despacho_x000a_(Secretaría Jurídica)_x000a_Transparencia"/>
  </r>
  <r>
    <s v="Información y Comunicación "/>
    <s v="Transparencia, acceso a la información pública y lucha contra la corrupción"/>
    <s v="Elaborar la Estrategia de rendición de cuentas para la vigencia 2022 a partir de un ejercicio diagnóstico."/>
    <s v="Estrategia de Rendición de Cuentas vigencia 2022"/>
    <s v="INCREMENTO"/>
    <n v="1"/>
    <n v="1"/>
    <n v="0"/>
    <n v="0"/>
    <n v="0"/>
    <n v="0"/>
    <m/>
    <m/>
    <n v="1"/>
    <m/>
    <s v="SI"/>
    <n v="0"/>
    <n v="0"/>
    <s v="x"/>
    <n v="0"/>
    <s v="4"/>
    <s v=""/>
    <m/>
    <m/>
    <m/>
    <n v="0"/>
    <n v="0"/>
    <s v="Talento Humano, Recursos Físicos y Tecnológicos"/>
    <x v="1"/>
    <s v="Profesional Especializado_x000a_(Secretaría Planeación)"/>
  </r>
  <r>
    <s v="Información y Comunicación "/>
    <s v="Transparencia, acceso a la información pública y lucha contra la corrupción"/>
    <s v="Elaborar el Manual de rendición de cuentas."/>
    <s v="Manual Rendición de Cuentas"/>
    <s v="INCREMENTO"/>
    <n v="1"/>
    <n v="1"/>
    <n v="0.5"/>
    <n v="0"/>
    <n v="0"/>
    <n v="0"/>
    <m/>
    <n v="1"/>
    <m/>
    <m/>
    <s v="SI"/>
    <n v="0"/>
    <s v="x"/>
    <n v="0"/>
    <n v="0"/>
    <s v="1"/>
    <n v="0.5"/>
    <m/>
    <m/>
    <m/>
    <n v="0.5"/>
    <s v="Se elaboró documento preliminar del Manual de Rendición de Cuentas, a su vez, se elaboró  el Procedimiento para Rendición de Cuentas, el cual se encuentra en proceso de revisión. "/>
    <s v="Talento Humano, Recursos Físicos y Tecnológicos"/>
    <x v="1"/>
    <s v="Profesional Especializado_x000a_(Secretaría Planeación)"/>
  </r>
  <r>
    <s v="Información y Comunicación "/>
    <s v="Transparencia, acceso a la información pública y lucha contra la corrupción"/>
    <s v="Convocar y desarrollar la audiencia pública de rendición de cuentas."/>
    <s v="Audiencia Pública de Rendición de Cuentas"/>
    <s v="INCREMENTO"/>
    <n v="1"/>
    <n v="1"/>
    <n v="0"/>
    <n v="0"/>
    <n v="0"/>
    <n v="0"/>
    <m/>
    <n v="1"/>
    <m/>
    <m/>
    <s v="SI"/>
    <n v="0"/>
    <s v="x"/>
    <n v="0"/>
    <n v="0"/>
    <s v="4"/>
    <s v=""/>
    <m/>
    <m/>
    <m/>
    <n v="0"/>
    <n v="0"/>
    <s v="Talento Humano, Recursos Físicos y Tecnológicos"/>
    <x v="1"/>
    <s v="Profesional Especializado_x000a_(Secretaría Planeación)"/>
  </r>
  <r>
    <s v="Información y Comunicación "/>
    <s v="Gestión de la Información estadística"/>
    <s v="Analizar si el recurso humano asignado en la entidad, para la generación, procesamiento, análisis y difusión de información estadística, es suficiente y establecer las acciones necesarias para su disponibilidad."/>
    <s v="Centro de analítica de datos de Bucaramanga CAAB fortalecido."/>
    <s v="INCREMENTO"/>
    <n v="3"/>
    <n v="1"/>
    <n v="0.15"/>
    <n v="0"/>
    <n v="0"/>
    <n v="0"/>
    <m/>
    <n v="0.2"/>
    <n v="0.3"/>
    <n v="0.5"/>
    <s v="SI"/>
    <n v="0"/>
    <s v="x"/>
    <s v="x"/>
    <s v="x"/>
    <s v="1"/>
    <n v="0.15"/>
    <m/>
    <m/>
    <m/>
    <n v="0.15"/>
    <s v="Se ha avanzado en el diseño y alcance del centro de analítica de datos de Bucaramanga y se esta diseñando una Hoja de ruta para su posterior implementación."/>
    <s v="Talento Humano, Recursos Físicos y Tecnológicos"/>
    <x v="2"/>
    <s v="Asesor TIC_x000a_(Oficina TIC)"/>
  </r>
  <r>
    <s v="Información y Comunicación "/>
    <s v="Gestión de la Información estadística"/>
    <s v="Analizar si los recursos financieros asignado en la entidad, para la generación, procesamiento, análisis y difusión de información estadística, son suficientes y establecer las acciones necesarias para su disponibilidad en el corto, mediano y largo plazo."/>
    <s v="Observatorio del delito y de paz mantenido."/>
    <s v="MANTENIMIENTO"/>
    <n v="4"/>
    <n v="2"/>
    <n v="2"/>
    <n v="0"/>
    <n v="0"/>
    <n v="0"/>
    <n v="2"/>
    <n v="2"/>
    <n v="2"/>
    <n v="2"/>
    <s v="SI"/>
    <s v="x"/>
    <s v="x"/>
    <s v="x"/>
    <s v="x"/>
    <s v="2"/>
    <n v="1"/>
    <m/>
    <m/>
    <m/>
    <n v="0.25"/>
    <s v="A corte de 30 de septiembre, la Secretaría del Interior realizó los reportes necesarios para la actualización de los observarios de paz y del delito que se encuentran a cargo de las misma. Como soporte se adjunta la siguiente información:_x000a__x000a_Observatorio del delito: Correo electrónico de envío de información de los meses de julio y agosto del año en cuso, así mismo se adjunta las bases de datos en formato Excel de cada mes correspondiente._x000a__x000a_Observatorio de Paz: Correo electrónico de envío de información de los meses de agosto y septiembre del año en cuso, así mismo se adjunta las bases de datos en formato Excel de cada mes correspondiente."/>
    <n v="0"/>
    <x v="10"/>
    <s v="Secretario de Despacho                          (Secretaría del Interior)"/>
  </r>
  <r>
    <s v="Información y Comunicación "/>
    <s v="Gestión de la Información estadística"/>
    <s v="Desarrollar jornadas de capacitación y/o divulgación a sus servidores y contratistas sobre la generación, procesamiento, reporte o difusión de información estadística."/>
    <s v="Socializaciones sobre generación, procesamiento, reporte o difusión de información estadística realizadas."/>
    <s v="INCREMENTO"/>
    <n v="4"/>
    <n v="5"/>
    <n v="1"/>
    <n v="0"/>
    <n v="0"/>
    <n v="0"/>
    <n v="1"/>
    <n v="1"/>
    <n v="1"/>
    <n v="2"/>
    <s v="SI"/>
    <s v="x"/>
    <s v="x"/>
    <s v="x"/>
    <s v="x"/>
    <s v="2"/>
    <n v="1"/>
    <m/>
    <m/>
    <m/>
    <n v="0.2"/>
    <s v="Se realizó un primera socialización sobre acciones y mejoras que esta implementando la oficina TIC para el procesamiento y despliegue de información ante el Grupo Primario PAMEC 2021."/>
    <s v="Talento Humano, Recursos Físicos y Tecnológicos"/>
    <x v="2"/>
    <s v="Asesor TIC_x000a_(Oficina TIC)"/>
  </r>
  <r>
    <s v="Gestión del Conocimiento y la innovación"/>
    <s v="Gestión del conocimiento y la innovación"/>
    <s v="Fomentar la transferencia del conocimiento hacia adentro de la entidad."/>
    <s v="Campaña de divulgación de la gestión del conocimiento."/>
    <s v="INCREMENTO"/>
    <n v="1"/>
    <n v="1"/>
    <n v="0"/>
    <n v="0"/>
    <n v="0"/>
    <n v="0"/>
    <m/>
    <n v="1"/>
    <m/>
    <m/>
    <s v="SI"/>
    <n v="0"/>
    <s v="x"/>
    <n v="0"/>
    <n v="0"/>
    <s v="4"/>
    <s v=""/>
    <m/>
    <m/>
    <m/>
    <n v="0"/>
    <s v="La actividad se cumplirá en el cuarto trimestre del año 2021, de acuerdo con el cronograma establecido en el presente plan."/>
    <s v="Talento Humano, Recursos Físicos y Tecnológicos"/>
    <x v="0"/>
    <s v="Subsecretario Administrativo - TH_x000a_(Secretaría Administrativa)"/>
  </r>
  <r>
    <s v="Gestión del Conocimiento y la innovación"/>
    <s v="Gestión del conocimiento y la innovación"/>
    <s v="Apoyar los procesos de comunicación de la entidad para conservar su memoria institucional."/>
    <s v="Estrategia establecida para articular el inventario de conocimiento explícito de la entidad con la política de gestión documental, implementada."/>
    <s v="INCREMENTO"/>
    <n v="2"/>
    <n v="2"/>
    <n v="1"/>
    <n v="0"/>
    <n v="0"/>
    <n v="0"/>
    <m/>
    <n v="1"/>
    <m/>
    <n v="1"/>
    <s v="SI"/>
    <n v="0"/>
    <s v="x"/>
    <n v="0"/>
    <s v="x"/>
    <s v="1"/>
    <n v="0.5"/>
    <m/>
    <m/>
    <m/>
    <n v="0.5"/>
    <s v="Se definió la estrategia para articular el inventario de conocimiento explicito de la entidad y se han realizado actividades para su implementación."/>
    <s v="Talento Humano, Recursos Físicos y Tecnológicos"/>
    <x v="0"/>
    <s v="Subsecretario Administrativo - TH_x000a_(Secretaría Administrativa)"/>
  </r>
  <r>
    <s v="Gestión del Conocimiento y la innovación"/>
    <s v="Gestión del conocimiento y la innovación"/>
    <s v="Consultar las necesidades y expectativas a sus grupos de valor para identificar las necesidades de conocimiento e innovación."/>
    <s v="Mesas  de trabajo con las diferentes dependencias de la Alcaldía de Bucaramanga, para consultar las necesidades y expectativas a sus grupos de valor."/>
    <s v="INCREMENTO"/>
    <n v="2"/>
    <n v="2"/>
    <n v="0"/>
    <n v="0"/>
    <n v="0"/>
    <n v="0"/>
    <m/>
    <n v="1"/>
    <m/>
    <n v="1"/>
    <s v="SI"/>
    <n v="0"/>
    <s v="x"/>
    <n v="0"/>
    <s v="x"/>
    <s v="4"/>
    <s v=""/>
    <m/>
    <m/>
    <m/>
    <n v="0"/>
    <s v="La actividad se cumplirá en el cuarto trimestre del año 2021, de acuerdo con el cronograma establecido en el presente plan."/>
    <s v="Talento Humano, Recursos Físicos y Tecnológicos"/>
    <x v="0"/>
    <s v="Subsecretario Administrativo - TH_x000a_(Secretaría Administrativa)"/>
  </r>
  <r>
    <s v="Gestión del Conocimiento y la innovación"/>
    <s v="Gestión del conocimiento y la innovación"/>
    <s v="Identificar las necesidades de investigación relacionadas con la misión de la entidad, con el fin de determinar los proyectos de investigación que se deberán adelantar."/>
    <s v="Caracterización de las necesidades que en materia de investigación tienen las dependencias acorde a su misión."/>
    <s v="INCREMENTO"/>
    <n v="1"/>
    <n v="1"/>
    <n v="0"/>
    <n v="0"/>
    <n v="0"/>
    <n v="0"/>
    <m/>
    <n v="1"/>
    <m/>
    <m/>
    <s v="SI"/>
    <n v="0"/>
    <s v="x"/>
    <n v="0"/>
    <n v="0"/>
    <s v="4"/>
    <s v=""/>
    <m/>
    <m/>
    <m/>
    <n v="0"/>
    <s v="La actividad se cumplirá en el cuarto trimestre del año 2021, de acuerdo con el cronograma establecido en el presente plan."/>
    <s v="Talento Humano, Recursos Físicos y Tecnológicos"/>
    <x v="0"/>
    <s v="Subsecretario Administrativo - TH_x000a_(Secretaría Administrativa)"/>
  </r>
  <r>
    <s v="Gestión del Conocimiento y la innovación"/>
    <s v="Gestión del conocimiento y la innovación"/>
    <s v="Fomentar la transferencia del conocimiento hacia adentro y hacia afuera de la entidad."/>
    <s v="Inventario de las herramientas de uso y apropiación del conocimiento con los que cuenta la Entidad, socializado hacia dentro y fuera de la administración."/>
    <s v="INCREMENTO"/>
    <n v="1"/>
    <n v="1"/>
    <n v="0"/>
    <n v="0"/>
    <n v="0"/>
    <n v="0"/>
    <m/>
    <n v="1"/>
    <m/>
    <m/>
    <s v="SI"/>
    <n v="0"/>
    <s v="x"/>
    <n v="0"/>
    <n v="0"/>
    <s v="4"/>
    <s v=""/>
    <m/>
    <m/>
    <m/>
    <n v="0"/>
    <s v="La actividad se cumplirá en el cuarto trimestre del año 2021, de acuerdo con el cronograma establecido en el presente plan."/>
    <s v="Talento Humano, Recursos Físicos y Tecnológicos"/>
    <x v="0"/>
    <s v="Subsecretario Administrativo - TH_x000a_(Secretaría Administrativa)"/>
  </r>
  <r>
    <s v="Gestión del Conocimiento y la innovación"/>
    <s v="Gestión del conocimiento y la innovación"/>
    <s v="Generar acciones de aprendizaje basadas en problemas o proyectos, dentro de su planeación anual, de acuerdo con las necesidades de conocimiento de la entidad, evaluar los resultados y tomar acciones de mejora."/>
    <s v="Propuesta de acciones de aprendizaje basadas en problemas o proyectos de la entidad."/>
    <s v="INCREMENTO"/>
    <n v="1"/>
    <n v="1"/>
    <n v="0"/>
    <n v="0"/>
    <n v="0"/>
    <n v="0"/>
    <m/>
    <m/>
    <m/>
    <n v="1"/>
    <s v="SI"/>
    <n v="0"/>
    <n v="0"/>
    <n v="0"/>
    <s v="x"/>
    <s v="4"/>
    <s v=""/>
    <m/>
    <m/>
    <m/>
    <n v="0"/>
    <s v="La actividad se cumplirá en el primer semestre de 2022, de acuerdo con el cronograma establecido en el presente plan."/>
    <s v="Talento Humano, Recursos Físicos y Tecnológicos"/>
    <x v="0"/>
    <s v="Subsecretario Administrativo - TH_x000a_(Secretaría Administrativa)"/>
  </r>
  <r>
    <s v="Gestión del Conocimiento y la innovación"/>
    <s v="Gestión del conocimiento y la innovación"/>
    <s v="Identificar, clasificar y actualizar el conocimiento tácito de la entidad para establecer necesidades de nuevo conocimiento."/>
    <s v="Formato que permita identificar el conocimiento tácito de la entidad."/>
    <s v="INCREMENTO"/>
    <n v="1"/>
    <n v="1"/>
    <n v="0.5"/>
    <n v="0"/>
    <n v="0"/>
    <n v="0"/>
    <m/>
    <m/>
    <n v="1"/>
    <m/>
    <s v="SI"/>
    <n v="0"/>
    <n v="0"/>
    <s v="x"/>
    <n v="0"/>
    <s v="1"/>
    <n v="0.5"/>
    <m/>
    <m/>
    <m/>
    <n v="0.5"/>
    <s v="Las diferentes dependencias de la administración se encuentran validando la información del formato de conocimiento tácito. El cual deben entregar en el mes de noviembre de 2021, para revisión final y adopción en el SIGC._x000a_La actividad se cumplirá en el cuarto trimestre del año 2021,."/>
    <s v="Talento Humano, Recursos Físicos y Tecnológicos"/>
    <x v="0"/>
    <s v="Subsecretario Administrativo - TH_x000a_(Secretaría Administrativa)"/>
  </r>
  <r>
    <s v="Gestión del Conocimiento y la innovación"/>
    <s v="Gestión del conocimiento y la innovación"/>
    <s v="Priorizar la necesidad de contar con herramientas para una adecuada gestión del conocimiento y la innovación en la entidad."/>
    <s v="Formato que permita identificar el conocimiento explícito por dependencia."/>
    <s v="INCREMENTO"/>
    <n v="1"/>
    <n v="1"/>
    <n v="0.5"/>
    <n v="0"/>
    <n v="0"/>
    <n v="0"/>
    <m/>
    <m/>
    <n v="1"/>
    <m/>
    <s v="SI"/>
    <n v="0"/>
    <n v="0"/>
    <s v="x"/>
    <n v="0"/>
    <s v="1"/>
    <n v="0.5"/>
    <m/>
    <m/>
    <m/>
    <n v="0.5"/>
    <s v="Las diferentes dependencias de la administración se encuentran validando la información del formato de conocimiento explicito. El cual deben entregar en el mes de noviembre de 2021, para revisión final y adopción en el SIGC._x000a_La actividad se cumplirá en el cuarto trimestre del año 2021,."/>
    <s v="Talento Humano, Recursos Físicos y Tecnológicos"/>
    <x v="0"/>
    <s v="Subsecretario Administrativo - TH_x000a_(Secretaría Administrativa)"/>
  </r>
  <r>
    <s v="Control Interno "/>
    <s v="Control interno "/>
    <s v="Monitorear el cumplimiento de la política de administración de riesgos de la entidad, por parte del comité institucional de coordinación de control interno."/>
    <s v="Política de administración de riesgos monitoreada."/>
    <s v="INCREMENTO"/>
    <n v="1"/>
    <n v="1"/>
    <n v="1"/>
    <n v="0"/>
    <n v="0"/>
    <n v="0"/>
    <m/>
    <n v="1"/>
    <m/>
    <m/>
    <s v="SI"/>
    <n v="0"/>
    <s v="x"/>
    <n v="0"/>
    <n v="0"/>
    <s v="1"/>
    <n v="1"/>
    <m/>
    <m/>
    <m/>
    <n v="1"/>
    <s v="La Secretaría de Planeación ha monitoreado la Política de Administración de Riesgos, a través de los mapas de riesgos por proceso."/>
    <s v="Talento Humano, Recursos Físicos y Tecnológicos"/>
    <x v="1"/>
    <s v="Secretario de Planeación_x000a_(Secretaría de Planeación)"/>
  </r>
  <r>
    <s v="Control Interno "/>
    <s v="Control interno "/>
    <s v="Promover la identificación y el análisis del riesgo desde el direccionamiento o planeación estratégica de la entidad, por parte del comité institucional de coordinación de control interno."/>
    <s v="Seguimiento para la aplicación de acciones de mejora en PAAC y mapa de riesgos de corrupción con respecto a  la identificación de riesgos."/>
    <s v="INCREMENTO"/>
    <n v="2"/>
    <n v="1"/>
    <n v="0"/>
    <n v="0"/>
    <n v="0"/>
    <n v="0"/>
    <m/>
    <n v="0.8"/>
    <n v="0.2"/>
    <m/>
    <s v="SI"/>
    <n v="0"/>
    <s v="x"/>
    <s v="x"/>
    <n v="0"/>
    <s v="4"/>
    <s v=""/>
    <m/>
    <m/>
    <m/>
    <n v="0"/>
    <n v="0"/>
    <s v="Talento Humano, Recursos Físicos y Tecnológicos"/>
    <x v="1"/>
    <s v="Secretario de Planeación_x000a_(Secretaría de Planeación)"/>
  </r>
  <r>
    <s v="Control Interno "/>
    <s v="Control interno "/>
    <s v="Capacitar a líderes de procesos y sus equipos de trabajo sobre la metodología de gestión del riesgo"/>
    <s v="Capacitación sobre la metodología de gestión del riesgo realizada."/>
    <s v="INCREMENTO"/>
    <n v="1"/>
    <n v="1"/>
    <n v="0"/>
    <n v="0"/>
    <n v="0"/>
    <n v="0"/>
    <m/>
    <m/>
    <n v="1"/>
    <m/>
    <s v="SI"/>
    <n v="0"/>
    <n v="0"/>
    <s v="x"/>
    <n v="0"/>
    <s v="4"/>
    <s v=""/>
    <m/>
    <m/>
    <m/>
    <n v="0"/>
    <n v="0"/>
    <s v="Talento Humano, Recursos Físicos y Tecnológicos"/>
    <x v="1"/>
    <s v="Secretario de Planeación_x000a_(Secretaría de Planeación)"/>
  </r>
  <r>
    <s v="Control Interno "/>
    <s v="Control interno "/>
    <s v="Evidenciar la divulgación e implementación de la política de administración de riesgos."/>
    <s v="Política de administración de riesgos implementada."/>
    <s v="MANTENIMIENTO"/>
    <n v="4"/>
    <n v="1"/>
    <n v="1"/>
    <n v="0"/>
    <n v="0"/>
    <n v="0"/>
    <n v="1"/>
    <n v="1"/>
    <n v="1"/>
    <n v="1"/>
    <s v="SI"/>
    <s v="x"/>
    <s v="x"/>
    <s v="x"/>
    <s v="x"/>
    <s v="2"/>
    <n v="1"/>
    <m/>
    <m/>
    <m/>
    <n v="0.25"/>
    <s v="La implementación de la Política de administración de riesgos se ha realizado en los Mapas de Riesgos de Gestión por proceso."/>
    <s v="Talento Humano, Recursos Físicos y Tecnológicos"/>
    <x v="1"/>
    <s v="Secretario de Planeación_x000a_(Secretaría de Planeación)"/>
  </r>
  <r>
    <s v="Control Interno "/>
    <s v="Control interno "/>
    <s v="Presentar el resultado de las auditorías internas y seguimientos a procesos institucionales a los líderes de procesos auditados y realizar la socialización en el marco del Comité Institucional de Coordinación de Control Interno."/>
    <s v="Informes Radicados a líderes de procesos auditados._x000a_Actas de Comité Institucional de Coordinación de Control Interno."/>
    <s v="INCREMENTO"/>
    <n v="1"/>
    <n v="1"/>
    <n v="0"/>
    <n v="0"/>
    <n v="0"/>
    <n v="0"/>
    <m/>
    <m/>
    <n v="1"/>
    <m/>
    <s v="SI"/>
    <n v="0"/>
    <n v="0"/>
    <s v="x"/>
    <n v="0"/>
    <s v="4"/>
    <s v=""/>
    <m/>
    <m/>
    <m/>
    <n v="0"/>
    <s v="Auditoría Interna al Proceso de Valorización y Gestión y Desarrollo de la Infraestructura en ejecución.  Actividad prevista para el 2022. Los Informes preliminares de observaciones serán presentados a los líderes de procesos en el IV trimestre de 2021."/>
    <s v="Talento Humano, Recursos Físicos y Tecnológicos"/>
    <x v="9"/>
    <s v="Jefe de Oficina_x000a_(Oficina Control Interno de Gestión)"/>
  </r>
  <r>
    <s v="Control Interno "/>
    <s v="Control interno "/>
    <s v="Evaluación de la Audiencia de Rendición de Cuentas"/>
    <s v="Informe de Evaluación de la Audiencia Anual de Rendición de Cuentas"/>
    <s v="INCREMENTO"/>
    <n v="1"/>
    <n v="1"/>
    <n v="0"/>
    <n v="0"/>
    <n v="0"/>
    <n v="0"/>
    <m/>
    <n v="1"/>
    <m/>
    <m/>
    <s v="SI"/>
    <n v="0"/>
    <n v="0"/>
    <s v="x"/>
    <n v="0"/>
    <s v="4"/>
    <s v=""/>
    <m/>
    <m/>
    <m/>
    <n v="0"/>
    <s v="Conforme al Componente 3 - Rendición de Cuentas - , Subcomponente 4 - Evaluación y retroalimentación de la gestión Institucional -, la fecha límite de entrega es el 31 de diciembre de 2021, fecha sujeta a la programación de la Audiencia por parte de la Alta Dirección."/>
    <s v="Talento Humano, Recursos Físicos y Tecnológicos"/>
    <x v="9"/>
    <s v="Jefe de Oficina_x000a_(Oficina Control Interno de Gestión)"/>
  </r>
  <r>
    <s v="Control Interno "/>
    <s v="Control interno "/>
    <s v="Evaluación Semestral de Coordinación del Sistema de Control Interno."/>
    <s v="Informe Semestral de Coordinación del Sistema de Control Interno."/>
    <s v="INCREMENTO"/>
    <n v="2"/>
    <n v="2"/>
    <n v="1"/>
    <n v="0"/>
    <n v="0"/>
    <n v="0"/>
    <n v="1"/>
    <m/>
    <n v="1"/>
    <m/>
    <s v="SI"/>
    <s v="x"/>
    <n v="0"/>
    <s v="x"/>
    <n v="0"/>
    <s v="2"/>
    <n v="1"/>
    <m/>
    <m/>
    <m/>
    <n v="0.5"/>
    <s v="Informe de Evaluación Independiente del Estado del Sistema de Control Interno con corte a junio 30 de 2021, publicado en la página web institucional el 30 de julio de 2021."/>
    <s v="Talento Humano, Recursos Físicos y Tecnológicos"/>
    <x v="9"/>
    <s v="Jefe de Oficina_x000a_(Oficina Control Interno de Gestión)"/>
  </r>
  <r>
    <s v="Control Interno "/>
    <s v="Control interno "/>
    <s v="Socializar ante el Comité Institucional de Coordinación de Control Interno la evaluación Semestral de Coordinación de del sistema de Control interno."/>
    <s v="Acta de Comité Institucional de Coordinación de Control Interno"/>
    <s v="INCREMENTO"/>
    <n v="2"/>
    <n v="2"/>
    <n v="8"/>
    <n v="0"/>
    <n v="0"/>
    <n v="0"/>
    <n v="1"/>
    <m/>
    <n v="1"/>
    <m/>
    <s v="SI"/>
    <s v="x"/>
    <n v="0"/>
    <s v="x"/>
    <n v="0"/>
    <s v="2"/>
    <s v="100%"/>
    <m/>
    <m/>
    <m/>
    <s v="100%"/>
    <s v="Se tienen 8 actas de Comité Institucional de Coordinación de Control Interno con corte a 30 de septiembre de 2021. "/>
    <s v="Talento Humano, Recursos Físicos y Tecnológicos"/>
    <x v="9"/>
    <s v="Jefe de Oficina_x000a_(Oficina Control Interno de Gestión)"/>
  </r>
  <r>
    <s v="Control Interno "/>
    <s v="Control interno "/>
    <s v="Seguimiento periódico (Cuatrimestral) al PAAC y Mapas de riesgos de Corrupción."/>
    <s v="Informe de seguimiento al PAAC y Mapas de riesgos de Corrupción."/>
    <s v="INCREMENTO"/>
    <n v="3"/>
    <n v="3"/>
    <n v="1"/>
    <n v="0"/>
    <n v="0"/>
    <n v="0"/>
    <n v="1"/>
    <m/>
    <n v="1"/>
    <n v="1"/>
    <s v="SI"/>
    <s v="x"/>
    <n v="0"/>
    <s v="x"/>
    <s v="x"/>
    <s v="2"/>
    <n v="1"/>
    <m/>
    <m/>
    <m/>
    <n v="0.33333333333333331"/>
    <s v="Informe de Seguimiento al Plan Anticorrupción y de Atención al Ciudadano y Mapa de Riesgos de Corrupción con corte a agosto 31 de 2021.  "/>
    <s v="Talento Humano, Recursos Físicos y Tecnológicos"/>
    <x v="9"/>
    <s v="Jefe de Oficina_x000a_(Oficina Control Interno de Gestión)"/>
  </r>
  <r>
    <s v="Control Interno "/>
    <s v="Control interno "/>
    <s v="Seguimiento periódico (Corte a diciembre de la vigencia anterior y un segundo seguimiento de la vigencia en curso) al Mapas de Riesgos de Gestión por procesos."/>
    <s v="Informe de seguimiento al Mapas de Riesgos de Gestión por procesos."/>
    <s v="INCREMENTO"/>
    <n v="2"/>
    <n v="2"/>
    <n v="0"/>
    <n v="0"/>
    <n v="0"/>
    <n v="0"/>
    <m/>
    <n v="1"/>
    <m/>
    <n v="1"/>
    <s v="SI"/>
    <n v="0"/>
    <s v="x"/>
    <n v="0"/>
    <s v="x"/>
    <s v="4"/>
    <s v=""/>
    <m/>
    <m/>
    <m/>
    <n v="0"/>
    <s v="La Oficina de Control internó realizó el seguimiento al Mapa de Riesgos de en el mes de octubre,  se reportará el avance en el último trimestre de 2021"/>
    <s v="Talento Humano, Recursos Físicos y Tecnológicos"/>
    <x v="9"/>
    <s v="Jefe de Oficina_x000a_(Oficina Control Interno de Gestión)"/>
  </r>
  <r>
    <s v="Control Interno "/>
    <s v="Control interno "/>
    <s v="Seguimiento a los Planes de Mejoramiento Suscritos con los Entes de Control Externo."/>
    <s v="Informe con sus respectivos soportes del seguimiento a los Planes de Mejoramiento suscritos con la Contraloría Municipal de Bucaramanga y Contraloría General de la Republica."/>
    <s v="INCREMENTO"/>
    <n v="2"/>
    <n v="2"/>
    <n v="1"/>
    <n v="0"/>
    <n v="0"/>
    <n v="0"/>
    <n v="1"/>
    <m/>
    <n v="1"/>
    <m/>
    <s v="SI"/>
    <s v="x"/>
    <n v="0"/>
    <s v="x"/>
    <n v="0"/>
    <s v="2"/>
    <n v="1"/>
    <m/>
    <m/>
    <m/>
    <n v="0.5"/>
    <s v="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 v="Talento Humano, Recursos Físicos y Tecnológicos"/>
    <x v="9"/>
    <s v="Jefe de Oficina_x000a_(Oficina Control Interno de Gest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7" minRefreshableVersion="3" showDrill="0" showDataTips="0" useAutoFormatting="1" itemPrintTitles="1" createdVersion="7" indent="0" showHeaders="0" outline="1" outlineData="1" multipleFieldFilters="0" chartFormat="10" fieldListSortAscending="1" customListSort="0">
  <location ref="A3:M4" firstHeaderRow="0" firstDataRow="1" firstDataCol="1"/>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axis="axisCol" showAll="0">
      <items count="12">
        <item x="2"/>
        <item x="9"/>
        <item x="6"/>
        <item x="0"/>
        <item x="8"/>
        <item x="3"/>
        <item x="7"/>
        <item x="10"/>
        <item x="1"/>
        <item x="4"/>
        <item x="5"/>
        <item t="default"/>
      </items>
    </pivotField>
    <pivotField showAll="0"/>
  </pivotFields>
  <rowItems count="1">
    <i/>
  </rowItems>
  <colFields count="1">
    <field x="28"/>
  </colFields>
  <colItems count="12">
    <i>
      <x/>
    </i>
    <i>
      <x v="1"/>
    </i>
    <i>
      <x v="2"/>
    </i>
    <i>
      <x v="3"/>
    </i>
    <i>
      <x v="4"/>
    </i>
    <i>
      <x v="5"/>
    </i>
    <i>
      <x v="6"/>
    </i>
    <i>
      <x v="7"/>
    </i>
    <i>
      <x v="8"/>
    </i>
    <i>
      <x v="9"/>
    </i>
    <i>
      <x v="10"/>
    </i>
    <i t="grand">
      <x/>
    </i>
  </colItems>
  <dataFields count="1">
    <dataField name="Promedio de  III TRIM 20217" fld="21" subtotal="average" baseField="0" baseItem="0"/>
  </dataFields>
  <formats count="1">
    <format dxfId="4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2:C442" totalsRowShown="0" headerRowDxfId="45">
  <autoFilter ref="B2:C442"/>
  <tableColumns count="2">
    <tableColumn id="1" name="Columna1" dataDxfId="44"/>
    <tableColumn id="2" name="Columna2" dataDxfId="43"/>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B4:AI79" totalsRowShown="0" headerRowDxfId="36" dataDxfId="35" tableBorderDxfId="34">
  <autoFilter ref="B4:AI79"/>
  <tableColumns count="34">
    <tableColumn id="1" name="DIMENSIÓN " dataDxfId="33"/>
    <tableColumn id="2" name="POLÍTICA" dataDxfId="32"/>
    <tableColumn id="3" name="ACTIVIDAD" dataDxfId="31">
      <calculatedColumnFormula>'MIPG INSTITUCIONAL'!F11</calculatedColumnFormula>
    </tableColumn>
    <tableColumn id="4" name="PRODUCTO" dataDxfId="30">
      <calculatedColumnFormula>'MIPG INSTITUCIONAL'!G11</calculatedColumnFormula>
    </tableColumn>
    <tableColumn id="5" name="TIPO DE META" dataDxfId="29"/>
    <tableColumn id="6" name="N.X" dataDxfId="28">
      <calculatedColumnFormula>COUNTIF(R5:U5,"x")</calculatedColumnFormula>
    </tableColumn>
    <tableColumn id="7" name="META " dataDxfId="27" dataCellStyle="Normal 2">
      <calculatedColumnFormula>'MIPG INSTITUCIONAL'!H11</calculatedColumnFormula>
    </tableColumn>
    <tableColumn id="8" name="LOGRO III TRIM 2021" dataDxfId="26" dataCellStyle="Millares">
      <calculatedColumnFormula>'MIPG INSTITUCIONAL'!I11</calculatedColumnFormula>
    </tableColumn>
    <tableColumn id="9" name="LOGRO IV TRIM 2021" dataDxfId="25">
      <calculatedColumnFormula>'MIPG INSTITUCIONAL'!J11</calculatedColumnFormula>
    </tableColumn>
    <tableColumn id="10" name="LOGRO I TRIM 2022" dataDxfId="24">
      <calculatedColumnFormula>'MIPG INSTITUCIONAL'!K11</calculatedColumnFormula>
    </tableColumn>
    <tableColumn id="11" name="LOGRO II TRIM 2022" dataDxfId="23">
      <calculatedColumnFormula>'MIPG INSTITUCIONAL'!L11</calculatedColumnFormula>
    </tableColumn>
    <tableColumn id="12" name=" III TRIM 2021" dataDxfId="22"/>
    <tableColumn id="13" name=" IV TRIM 2021" dataDxfId="21"/>
    <tableColumn id="14" name="I TRIM 2022" dataDxfId="20"/>
    <tableColumn id="15" name=" II TRIM 2022" dataDxfId="19"/>
    <tableColumn id="16" name="VAL" dataDxfId="18">
      <calculatedColumnFormula>_xlfn.IFNA(IF(_xlfn.IFS(F5="MANTENIMIENTO",SUM(M5:P5)/G5,F5="INCREMENTO",SUM(M5:P5))=H5,"SI",""),"")</calculatedColumnFormula>
    </tableColumn>
    <tableColumn id="17" name=" III TRIM 20212" dataDxfId="17">
      <calculatedColumnFormula>'MIPG INSTITUCIONAL'!Q11</calculatedColumnFormula>
    </tableColumn>
    <tableColumn id="18" name=" IV TRIM 20213" dataDxfId="16">
      <calculatedColumnFormula>'MIPG INSTITUCIONAL'!R11</calculatedColumnFormula>
    </tableColumn>
    <tableColumn id="19" name="I TRIM 20224" dataDxfId="15">
      <calculatedColumnFormula>'MIPG INSTITUCIONAL'!S11</calculatedColumnFormula>
    </tableColumn>
    <tableColumn id="20" name=" II TRIM 20225" dataDxfId="14">
      <calculatedColumnFormula>'MIPG INSTITUCIONAL'!T11</calculatedColumnFormula>
    </tableColumn>
    <tableColumn id="21" name="Calculo1 " dataDxfId="13">
      <calculatedColumnFormula>_xlfn.IFNA(_xlfn.IFS(AND(M5="",I5&gt;0.001),"1",AND(M5&gt;0.001,I5&gt;0.001),"2",AND(M5&gt;0.001,I5=0),"3"),"4")</calculatedColumnFormula>
    </tableColumn>
    <tableColumn id="34" name="Calculo2" dataDxfId="12">
      <calculatedColumnFormula>_xlfn.IFNA(_xlfn.IFS(AND(N5="",J5&gt;0.001),"1",AND(N5&gt;0.001,J5&gt;0.001),"2",AND(N5&gt;0.001,J5=0),"3"),"4")</calculatedColumnFormula>
    </tableColumn>
    <tableColumn id="33" name="Calculo3" dataDxfId="11">
      <calculatedColumnFormula>_xlfn.IFNA(_xlfn.IFS(AND(O5="",K5&gt;0.001),"1",AND(O5&gt;0.001,K5&gt;0.001),"2",AND(O5&gt;0.001,K5=0),"3"),"4")</calculatedColumnFormula>
    </tableColumn>
    <tableColumn id="32" name="Calculo4" dataDxfId="10">
      <calculatedColumnFormula>_xlfn.IFNA(_xlfn.IFS(AND(P5="",L5&gt;0.001),"1",AND(P5&gt;0.001,L5&gt;0.001),"2",AND(P5&gt;0.001,L5=0),"3"),"4")</calculatedColumnFormula>
    </tableColumn>
    <tableColumn id="36" name="Calculo5" dataDxfId="9">
      <calculatedColumnFormula>IF((IF(Tabla2[[#This Row],[Calculo1 ]]="1",_xlfn.IFS(W5="1",IF((J5/H5)&gt;100%,100%,J5/H5),W5="2",IF((J5/N5)&gt;100%,100%,J5/N5),W5="3","0%",W5="4","0")+Tabla2[[#This Row],[ III TRIM 20217]],_xlfn.IFS(W5="1",IF((J5/H5)&gt;100%,100%,J5/H5),W5="2",IF((J5/N5)&gt;100%,100%,J5/N5),W5="3","0%",W5="4","")))=100%,100%,(IF(Tabla2[[#This Row],[Calculo1 ]]="1",_xlfn.IFS(W5="1",IF((J5/H5)&gt;100%,100%,J5/H5),W5="2",IF((J5/N5)&gt;100%,100%,J5/N5),W5="3","0%",W5="4","0")+Tabla2[[#This Row],[ III TRIM 20217]],_xlfn.IFS(W5="1",IF((J5/H5)&gt;100%,100%,J5/H5),W5="2",IF((J5/N5)&gt;100%,100%,J5/N5),W5="3","0%",W5="4",""))))</calculatedColumnFormula>
    </tableColumn>
    <tableColumn id="22" name=" III TRIM 20217" dataDxfId="8" dataCellStyle="Porcentaje">
      <calculatedColumnFormula>_xlfn.IFS(V5="1",IF((I5/H5)&gt;100%,"100%",I5/H5),V5="2",IF((I5/M5)&gt;100%,"100%",I5/M5),V5="3","0%",V5="4","")</calculatedColumnFormula>
    </tableColumn>
    <tableColumn id="23" name=" IV TRIM 20218" dataDxfId="7" dataCellStyle="Porcentaje">
      <calculatedColumnFormula>_xlfn.IFNA(INDEX(Hoja1!$C$3:$C$230,MATCH(Tabla2[[#This Row],[Calculo5]],Hoja1!$B$3:$B$230,0)),"")</calculatedColumnFormula>
    </tableColumn>
    <tableColumn id="24" name="I TRIM 20229" dataDxfId="6" dataCellStyle="Porcentaje">
      <calculatedColumnFormula>_xlfn.IFS(X5="1",IF((K5/J5)&gt;100%,"100%",K5/J5),X5="2",IF((K5/O5)&gt;100%,"100%",K5/O5),X5="3","0%",X5="4","")</calculatedColumnFormula>
    </tableColumn>
    <tableColumn id="25" name=" II TRIM 202210" dataDxfId="5" dataCellStyle="Porcentaje">
      <calculatedColumnFormula>_xlfn.IFS(Y5="1",IF((L5/K5)&gt;100%,"100%",L5/K5),Y5="2",IF((L5/P5)&gt;100%,"100%",L5/P5),Y5="3","0%",Y5="4","")</calculatedColumnFormula>
    </tableColumn>
    <tableColumn id="26" name="ACUMULADO 2021 -2022" dataDxfId="4" dataCellStyle="Porcentaje">
      <calculatedColumnFormula>IF(IF(F5="","ESPECÍFICAR TIPO DE META",_xlfn.IFNA(_xlfn.IFS(SUM(I5:L5)=0,0%,SUM(I5:L5)&gt;0.001,(_xlfn.IFS(F5="INCREMENTO",SUM(I5:L5)/H5,F5="MANTENIMIENTO",SUM(I5:L5)/(H5*Tabla2[[#This Row],[N.X]])))),"ESPECÍFICAR TIPO DE META"))&gt;1,"100%",IF(F5="","ESPECÍFICAR TIPO DE META",_xlfn.IFNA(_xlfn.IFS(SUM(I5:L5)=0,0%,SUM(I5:L5)&gt;0.001,(_xlfn.IFS(F5="INCREMENTO",SUM(I5:L5)/H5,F5="MANTENIMIENTO",SUM(I5:L5)/(H5*Tabla2[[#This Row],[N.X]])))),"ESPECÍFICAR TIPO DE META")))</calculatedColumnFormula>
    </tableColumn>
    <tableColumn id="27" name="OBSERVACIONES" dataDxfId="3">
      <calculatedColumnFormula>'MIPG INSTITUCIONAL'!N11</calculatedColumnFormula>
    </tableColumn>
    <tableColumn id="28" name="RECURSOS" dataDxfId="2">
      <calculatedColumnFormula>'MIPG INSTITUCIONAL'!O11</calculatedColumnFormula>
    </tableColumn>
    <tableColumn id="29" name="DEPENDENCIA" dataDxfId="1">
      <calculatedColumnFormula>'MIPG INSTITUCIONAL'!P11</calculatedColumnFormula>
    </tableColumn>
    <tableColumn id="30" name="RESPONSABLE" dataDxfId="0">
      <calculatedColumnFormula>'MIPG INSTITUCIONAL'!P11</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derbu.info/transparencia-y-acceso-a-la-informacion-publica" TargetMode="External"/><Relationship Id="rId1" Type="http://schemas.openxmlformats.org/officeDocument/2006/relationships/hyperlink" Target="https://www.inderbu.info/transparencia-y-acceso-a-la-informacion-publica/%20%20%20%20%20se%20presenta%20un%20avance%20del%2040%25%20de%20la%20aplicaci&#243;n%20de%20la%20Guia%20de%20Estilo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atastudio.google.com/reporting/1d8cb0d4-6fe1-4c8c-880f-cd93c2e8e3fb/page/IXgVC"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M91"/>
  <sheetViews>
    <sheetView showGridLines="0" tabSelected="1" topLeftCell="H81" zoomScale="60" zoomScaleNormal="60" workbookViewId="0">
      <selection activeCell="AK85" sqref="AK85"/>
    </sheetView>
  </sheetViews>
  <sheetFormatPr baseColWidth="10" defaultColWidth="11.42578125" defaultRowHeight="20.25" x14ac:dyDescent="0.3"/>
  <cols>
    <col min="1" max="1" width="4.28515625" customWidth="1"/>
    <col min="2" max="2" width="27" customWidth="1"/>
    <col min="3" max="3" width="27.7109375" customWidth="1"/>
    <col min="4" max="4" width="25.85546875" customWidth="1"/>
    <col min="5" max="5" width="36.85546875" style="25" customWidth="1"/>
    <col min="6" max="6" width="78.42578125" style="24" customWidth="1"/>
    <col min="7" max="7" width="61.42578125" customWidth="1"/>
    <col min="8" max="8" width="13.28515625" customWidth="1"/>
    <col min="9" max="11" width="8.85546875" customWidth="1"/>
    <col min="12" max="12" width="8.85546875" style="435" customWidth="1"/>
    <col min="13" max="13" width="25.85546875" style="35" customWidth="1"/>
    <col min="14" max="14" width="71.28515625" style="253" customWidth="1"/>
    <col min="15" max="15" width="40.85546875" hidden="1" customWidth="1"/>
    <col min="16" max="16" width="54.28515625" style="34" hidden="1" customWidth="1"/>
    <col min="17" max="20" width="12.140625" customWidth="1"/>
    <col min="21" max="36" width="0" hidden="1" customWidth="1"/>
    <col min="37" max="37" width="82.28515625" style="342" customWidth="1"/>
    <col min="38" max="38" width="15.85546875" bestFit="1" customWidth="1"/>
    <col min="39" max="39" width="12.7109375" bestFit="1" customWidth="1"/>
  </cols>
  <sheetData>
    <row r="2" spans="2:38" ht="21" thickBot="1" x14ac:dyDescent="0.35">
      <c r="AJ2" s="23" t="s">
        <v>0</v>
      </c>
    </row>
    <row r="3" spans="2:38" s="27" customFormat="1" ht="18" customHeight="1" thickBot="1" x14ac:dyDescent="0.4">
      <c r="B3" s="391" t="s">
        <v>1</v>
      </c>
      <c r="C3" s="391"/>
      <c r="D3" s="391"/>
      <c r="E3" s="391"/>
      <c r="F3" s="391"/>
      <c r="G3" s="391"/>
      <c r="H3" s="391"/>
      <c r="I3" s="391"/>
      <c r="J3" s="391"/>
      <c r="K3" s="391"/>
      <c r="L3" s="391"/>
      <c r="M3" s="391"/>
      <c r="N3" s="391"/>
      <c r="O3" s="391"/>
      <c r="P3" s="385" t="s">
        <v>2</v>
      </c>
      <c r="Q3" s="385"/>
      <c r="R3" s="385"/>
      <c r="S3" s="385"/>
      <c r="T3" s="386"/>
      <c r="AJ3" s="28"/>
      <c r="AK3" s="342"/>
    </row>
    <row r="4" spans="2:38" s="27" customFormat="1" ht="19.350000000000001" customHeight="1" thickBot="1" x14ac:dyDescent="0.4">
      <c r="B4" s="391"/>
      <c r="C4" s="391"/>
      <c r="D4" s="391"/>
      <c r="E4" s="391"/>
      <c r="F4" s="391"/>
      <c r="G4" s="391"/>
      <c r="H4" s="391"/>
      <c r="I4" s="391"/>
      <c r="J4" s="391"/>
      <c r="K4" s="391"/>
      <c r="L4" s="391"/>
      <c r="M4" s="391"/>
      <c r="N4" s="391"/>
      <c r="O4" s="391"/>
      <c r="P4" s="387" t="s">
        <v>3</v>
      </c>
      <c r="Q4" s="387"/>
      <c r="R4" s="387"/>
      <c r="S4" s="387"/>
      <c r="T4" s="388"/>
      <c r="AK4" s="342"/>
    </row>
    <row r="5" spans="2:38" s="27" customFormat="1" ht="18" customHeight="1" thickBot="1" x14ac:dyDescent="0.4">
      <c r="B5" s="391"/>
      <c r="C5" s="391"/>
      <c r="D5" s="391"/>
      <c r="E5" s="391"/>
      <c r="F5" s="391"/>
      <c r="G5" s="391"/>
      <c r="H5" s="391"/>
      <c r="I5" s="391"/>
      <c r="J5" s="391"/>
      <c r="K5" s="391"/>
      <c r="L5" s="391"/>
      <c r="M5" s="391"/>
      <c r="N5" s="391"/>
      <c r="O5" s="391"/>
      <c r="P5" s="387" t="s">
        <v>4</v>
      </c>
      <c r="Q5" s="387"/>
      <c r="R5" s="387"/>
      <c r="S5" s="387"/>
      <c r="T5" s="388"/>
      <c r="AK5" s="342"/>
    </row>
    <row r="6" spans="2:38" s="27" customFormat="1" ht="24.75" customHeight="1" thickBot="1" x14ac:dyDescent="0.4">
      <c r="B6" s="391"/>
      <c r="C6" s="391"/>
      <c r="D6" s="391"/>
      <c r="E6" s="391"/>
      <c r="F6" s="391"/>
      <c r="G6" s="391"/>
      <c r="H6" s="391"/>
      <c r="I6" s="391"/>
      <c r="J6" s="391"/>
      <c r="K6" s="391"/>
      <c r="L6" s="391"/>
      <c r="M6" s="391"/>
      <c r="N6" s="391"/>
      <c r="O6" s="391"/>
      <c r="P6" s="389" t="s">
        <v>5</v>
      </c>
      <c r="Q6" s="389"/>
      <c r="R6" s="389"/>
      <c r="S6" s="389"/>
      <c r="T6" s="390"/>
      <c r="AK6" s="342"/>
    </row>
    <row r="7" spans="2:38" s="27" customFormat="1" ht="24" thickBot="1" x14ac:dyDescent="0.4">
      <c r="B7" s="354" t="s">
        <v>6</v>
      </c>
      <c r="C7" s="355"/>
      <c r="D7" s="356"/>
      <c r="E7" s="26"/>
      <c r="F7" s="362"/>
      <c r="G7" s="363"/>
      <c r="H7" s="363"/>
      <c r="I7" s="363"/>
      <c r="J7" s="363"/>
      <c r="K7" s="363"/>
      <c r="L7" s="363"/>
      <c r="M7" s="363"/>
      <c r="N7" s="364"/>
      <c r="O7" s="363"/>
      <c r="P7" s="363"/>
      <c r="Q7" s="365"/>
      <c r="R7" s="365"/>
      <c r="S7" s="365"/>
      <c r="T7" s="366"/>
      <c r="AK7" s="342"/>
    </row>
    <row r="8" spans="2:38" s="27" customFormat="1" ht="20.25" customHeight="1" thickBot="1" x14ac:dyDescent="0.4">
      <c r="B8" s="374" t="s">
        <v>7</v>
      </c>
      <c r="C8" s="392" t="s">
        <v>8</v>
      </c>
      <c r="D8" s="377" t="s">
        <v>9</v>
      </c>
      <c r="E8" s="382" t="s">
        <v>10</v>
      </c>
      <c r="F8" s="394" t="s">
        <v>11</v>
      </c>
      <c r="G8" s="376" t="s">
        <v>12</v>
      </c>
      <c r="H8" s="380" t="s">
        <v>13</v>
      </c>
      <c r="I8" s="357" t="s">
        <v>14</v>
      </c>
      <c r="J8" s="357"/>
      <c r="K8" s="357"/>
      <c r="L8" s="358"/>
      <c r="M8" s="384" t="s">
        <v>15</v>
      </c>
      <c r="N8" s="377" t="s">
        <v>16</v>
      </c>
      <c r="O8" s="379" t="s">
        <v>17</v>
      </c>
      <c r="P8" s="380" t="s">
        <v>18</v>
      </c>
      <c r="Q8" s="367" t="s">
        <v>19</v>
      </c>
      <c r="R8" s="368"/>
      <c r="S8" s="368" t="s">
        <v>20</v>
      </c>
      <c r="T8" s="369"/>
      <c r="AK8" s="342"/>
    </row>
    <row r="9" spans="2:38" s="27" customFormat="1" ht="39.75" customHeight="1" x14ac:dyDescent="0.35">
      <c r="B9" s="375"/>
      <c r="C9" s="393"/>
      <c r="D9" s="378"/>
      <c r="E9" s="383"/>
      <c r="F9" s="395"/>
      <c r="G9" s="376"/>
      <c r="H9" s="381"/>
      <c r="I9" s="359" t="s">
        <v>21</v>
      </c>
      <c r="J9" s="359"/>
      <c r="K9" s="360" t="s">
        <v>20</v>
      </c>
      <c r="L9" s="361"/>
      <c r="M9" s="383"/>
      <c r="N9" s="378"/>
      <c r="O9" s="376"/>
      <c r="P9" s="381"/>
      <c r="Q9" s="370" t="s">
        <v>21</v>
      </c>
      <c r="R9" s="371"/>
      <c r="S9" s="372" t="s">
        <v>20</v>
      </c>
      <c r="T9" s="373"/>
      <c r="AK9" s="342"/>
    </row>
    <row r="10" spans="2:38" s="27" customFormat="1" ht="85.5" customHeight="1" thickBot="1" x14ac:dyDescent="0.4">
      <c r="B10" s="375"/>
      <c r="C10" s="393"/>
      <c r="D10" s="378"/>
      <c r="E10" s="383"/>
      <c r="F10" s="396"/>
      <c r="G10" s="376"/>
      <c r="H10" s="381"/>
      <c r="I10" s="29" t="s">
        <v>22</v>
      </c>
      <c r="J10" s="30" t="s">
        <v>23</v>
      </c>
      <c r="K10" s="31" t="s">
        <v>24</v>
      </c>
      <c r="L10" s="436" t="s">
        <v>25</v>
      </c>
      <c r="M10" s="383"/>
      <c r="N10" s="378"/>
      <c r="O10" s="376"/>
      <c r="P10" s="381"/>
      <c r="Q10" s="29" t="s">
        <v>22</v>
      </c>
      <c r="R10" s="30" t="s">
        <v>23</v>
      </c>
      <c r="S10" s="31" t="s">
        <v>24</v>
      </c>
      <c r="T10" s="32" t="s">
        <v>25</v>
      </c>
      <c r="U10"/>
      <c r="V10"/>
      <c r="W10"/>
      <c r="X10"/>
      <c r="Y10"/>
      <c r="Z10"/>
      <c r="AA10"/>
      <c r="AB10"/>
      <c r="AC10"/>
      <c r="AD10"/>
      <c r="AE10"/>
      <c r="AF10"/>
      <c r="AG10"/>
      <c r="AH10"/>
      <c r="AI10"/>
      <c r="AJ10"/>
      <c r="AK10" s="342" t="s">
        <v>473</v>
      </c>
      <c r="AL10" s="343" t="s">
        <v>474</v>
      </c>
    </row>
    <row r="11" spans="2:38" s="33" customFormat="1" ht="69.95" customHeight="1" thickBot="1" x14ac:dyDescent="0.35">
      <c r="B11" s="353" t="s">
        <v>26</v>
      </c>
      <c r="C11" s="397" t="s">
        <v>27</v>
      </c>
      <c r="D11" s="397">
        <v>70.2</v>
      </c>
      <c r="E11" s="298" t="s">
        <v>28</v>
      </c>
      <c r="F11" s="299" t="s">
        <v>29</v>
      </c>
      <c r="G11" s="116" t="s">
        <v>30</v>
      </c>
      <c r="H11" s="117">
        <v>1</v>
      </c>
      <c r="I11" s="118"/>
      <c r="J11" s="119">
        <v>1</v>
      </c>
      <c r="K11" s="118"/>
      <c r="L11" s="437"/>
      <c r="M11" s="241">
        <f>'PROGRAMACIÓN DE META '!AE5</f>
        <v>1</v>
      </c>
      <c r="N11" s="254" t="s">
        <v>31</v>
      </c>
      <c r="O11" s="244" t="s">
        <v>32</v>
      </c>
      <c r="P11" s="120" t="s">
        <v>33</v>
      </c>
      <c r="Q11" s="140"/>
      <c r="R11" s="141" t="s">
        <v>0</v>
      </c>
      <c r="S11" s="140"/>
      <c r="T11" s="121"/>
      <c r="AK11" s="342"/>
    </row>
    <row r="12" spans="2:38" s="33" customFormat="1" ht="106.35" customHeight="1" thickBot="1" x14ac:dyDescent="0.35">
      <c r="B12" s="353" t="s">
        <v>34</v>
      </c>
      <c r="C12" s="398"/>
      <c r="D12" s="398"/>
      <c r="E12" s="300" t="s">
        <v>35</v>
      </c>
      <c r="F12" s="301" t="s">
        <v>36</v>
      </c>
      <c r="G12" s="122" t="s">
        <v>37</v>
      </c>
      <c r="H12" s="123">
        <v>1</v>
      </c>
      <c r="I12" s="124"/>
      <c r="J12" s="125"/>
      <c r="K12" s="124">
        <v>1</v>
      </c>
      <c r="L12" s="438"/>
      <c r="M12" s="242">
        <f>'PROGRAMACIÓN DE META '!AE6</f>
        <v>1</v>
      </c>
      <c r="N12" s="255" t="s">
        <v>421</v>
      </c>
      <c r="O12" s="251" t="s">
        <v>32</v>
      </c>
      <c r="P12" s="126" t="s">
        <v>38</v>
      </c>
      <c r="Q12" s="127"/>
      <c r="R12" s="128"/>
      <c r="S12" s="127" t="s">
        <v>0</v>
      </c>
      <c r="T12" s="128"/>
      <c r="AK12" s="342"/>
    </row>
    <row r="13" spans="2:38" s="33" customFormat="1" ht="92.1" customHeight="1" thickBot="1" x14ac:dyDescent="0.35">
      <c r="B13" s="353" t="s">
        <v>34</v>
      </c>
      <c r="C13" s="398"/>
      <c r="D13" s="398"/>
      <c r="E13" s="300" t="s">
        <v>39</v>
      </c>
      <c r="F13" s="301" t="s">
        <v>40</v>
      </c>
      <c r="G13" s="122" t="s">
        <v>41</v>
      </c>
      <c r="H13" s="123">
        <v>3</v>
      </c>
      <c r="I13" s="124"/>
      <c r="J13" s="125">
        <v>3</v>
      </c>
      <c r="K13" s="124"/>
      <c r="L13" s="438"/>
      <c r="M13" s="242">
        <f>'PROGRAMACIÓN DE META '!AE7</f>
        <v>1</v>
      </c>
      <c r="N13" s="263" t="s">
        <v>42</v>
      </c>
      <c r="O13" s="251" t="s">
        <v>32</v>
      </c>
      <c r="P13" s="126" t="s">
        <v>43</v>
      </c>
      <c r="Q13" s="127"/>
      <c r="R13" s="128" t="s">
        <v>0</v>
      </c>
      <c r="S13" s="127"/>
      <c r="T13" s="128"/>
      <c r="AK13" s="342"/>
    </row>
    <row r="14" spans="2:38" s="33" customFormat="1" ht="79.7" customHeight="1" thickBot="1" x14ac:dyDescent="0.35">
      <c r="B14" s="353" t="s">
        <v>34</v>
      </c>
      <c r="C14" s="398"/>
      <c r="D14" s="398"/>
      <c r="E14" s="300" t="s">
        <v>44</v>
      </c>
      <c r="F14" s="301" t="s">
        <v>45</v>
      </c>
      <c r="G14" s="122" t="s">
        <v>46</v>
      </c>
      <c r="H14" s="123">
        <v>1</v>
      </c>
      <c r="I14" s="124"/>
      <c r="J14" s="125"/>
      <c r="K14" s="285">
        <v>0.9</v>
      </c>
      <c r="L14" s="438">
        <v>0</v>
      </c>
      <c r="M14" s="336">
        <f>'PROGRAMACIÓN DE META '!AE8</f>
        <v>0.9</v>
      </c>
      <c r="N14" s="335" t="s">
        <v>469</v>
      </c>
      <c r="O14" s="251" t="s">
        <v>32</v>
      </c>
      <c r="P14" s="114" t="s">
        <v>33</v>
      </c>
      <c r="Q14" s="127"/>
      <c r="R14" s="128"/>
      <c r="S14" s="127"/>
      <c r="T14" s="128" t="s">
        <v>0</v>
      </c>
      <c r="AK14" s="342" t="s">
        <v>472</v>
      </c>
      <c r="AL14" s="344">
        <v>44748</v>
      </c>
    </row>
    <row r="15" spans="2:38" s="33" customFormat="1" ht="101.1" customHeight="1" thickBot="1" x14ac:dyDescent="0.35">
      <c r="B15" s="353" t="s">
        <v>34</v>
      </c>
      <c r="C15" s="398"/>
      <c r="D15" s="398"/>
      <c r="E15" s="300" t="s">
        <v>47</v>
      </c>
      <c r="F15" s="301" t="s">
        <v>48</v>
      </c>
      <c r="G15" s="122" t="s">
        <v>49</v>
      </c>
      <c r="H15" s="123">
        <v>1</v>
      </c>
      <c r="I15" s="124"/>
      <c r="J15" s="125"/>
      <c r="K15" s="124">
        <v>1</v>
      </c>
      <c r="L15" s="438"/>
      <c r="M15" s="242">
        <f>'PROGRAMACIÓN DE META '!AE9</f>
        <v>1</v>
      </c>
      <c r="N15" s="255" t="s">
        <v>422</v>
      </c>
      <c r="O15" s="251" t="s">
        <v>32</v>
      </c>
      <c r="P15" s="126" t="s">
        <v>50</v>
      </c>
      <c r="Q15" s="127"/>
      <c r="R15" s="128"/>
      <c r="S15" s="127" t="s">
        <v>0</v>
      </c>
      <c r="T15" s="128"/>
      <c r="AK15" s="342"/>
    </row>
    <row r="16" spans="2:38" s="33" customFormat="1" ht="117" customHeight="1" thickBot="1" x14ac:dyDescent="0.35">
      <c r="B16" s="353"/>
      <c r="C16" s="398"/>
      <c r="D16" s="398"/>
      <c r="E16" s="300" t="s">
        <v>51</v>
      </c>
      <c r="F16" s="301" t="s">
        <v>52</v>
      </c>
      <c r="G16" s="122" t="s">
        <v>53</v>
      </c>
      <c r="H16" s="123">
        <v>1</v>
      </c>
      <c r="I16" s="124"/>
      <c r="J16" s="125"/>
      <c r="K16" s="124">
        <v>1</v>
      </c>
      <c r="L16" s="438"/>
      <c r="M16" s="242">
        <f>'PROGRAMACIÓN DE META '!AE10</f>
        <v>1</v>
      </c>
      <c r="N16" s="255" t="s">
        <v>423</v>
      </c>
      <c r="O16" s="251" t="s">
        <v>32</v>
      </c>
      <c r="P16" s="126" t="s">
        <v>50</v>
      </c>
      <c r="Q16" s="127"/>
      <c r="R16" s="128"/>
      <c r="S16" s="127" t="s">
        <v>0</v>
      </c>
      <c r="T16" s="128"/>
      <c r="AK16" s="342"/>
    </row>
    <row r="17" spans="2:37" s="33" customFormat="1" ht="98.45" customHeight="1" thickBot="1" x14ac:dyDescent="0.35">
      <c r="B17" s="353"/>
      <c r="C17" s="398"/>
      <c r="D17" s="398"/>
      <c r="E17" s="300" t="s">
        <v>54</v>
      </c>
      <c r="F17" s="301" t="s">
        <v>55</v>
      </c>
      <c r="G17" s="122" t="s">
        <v>56</v>
      </c>
      <c r="H17" s="123">
        <v>1</v>
      </c>
      <c r="I17" s="124"/>
      <c r="J17" s="125">
        <v>1</v>
      </c>
      <c r="K17" s="124"/>
      <c r="L17" s="438"/>
      <c r="M17" s="242">
        <f>'PROGRAMACIÓN DE META '!AE11</f>
        <v>1</v>
      </c>
      <c r="N17" s="255" t="s">
        <v>57</v>
      </c>
      <c r="O17" s="251" t="s">
        <v>32</v>
      </c>
      <c r="P17" s="126" t="s">
        <v>50</v>
      </c>
      <c r="Q17" s="127"/>
      <c r="R17" s="128" t="s">
        <v>0</v>
      </c>
      <c r="S17" s="127" t="s">
        <v>0</v>
      </c>
      <c r="T17" s="128"/>
      <c r="AK17" s="342"/>
    </row>
    <row r="18" spans="2:37" s="33" customFormat="1" ht="137.25" customHeight="1" thickBot="1" x14ac:dyDescent="0.35">
      <c r="B18" s="353"/>
      <c r="C18" s="398"/>
      <c r="D18" s="398"/>
      <c r="E18" s="300" t="s">
        <v>58</v>
      </c>
      <c r="F18" s="301" t="s">
        <v>59</v>
      </c>
      <c r="G18" s="122" t="s">
        <v>60</v>
      </c>
      <c r="H18" s="123">
        <v>1</v>
      </c>
      <c r="I18" s="124"/>
      <c r="J18" s="125"/>
      <c r="K18" s="124">
        <v>1</v>
      </c>
      <c r="L18" s="438"/>
      <c r="M18" s="242">
        <f>'PROGRAMACIÓN DE META '!AE12</f>
        <v>1</v>
      </c>
      <c r="N18" s="255" t="s">
        <v>424</v>
      </c>
      <c r="O18" s="251" t="s">
        <v>32</v>
      </c>
      <c r="P18" s="126" t="s">
        <v>50</v>
      </c>
      <c r="Q18" s="127"/>
      <c r="R18" s="128"/>
      <c r="S18" s="127" t="s">
        <v>0</v>
      </c>
      <c r="T18" s="128"/>
      <c r="AK18" s="342"/>
    </row>
    <row r="19" spans="2:37" s="33" customFormat="1" ht="99" customHeight="1" thickBot="1" x14ac:dyDescent="0.35">
      <c r="B19" s="353"/>
      <c r="C19" s="398"/>
      <c r="D19" s="398"/>
      <c r="E19" s="300" t="s">
        <v>61</v>
      </c>
      <c r="F19" s="301" t="s">
        <v>62</v>
      </c>
      <c r="G19" s="122" t="s">
        <v>63</v>
      </c>
      <c r="H19" s="123">
        <v>1</v>
      </c>
      <c r="I19" s="124"/>
      <c r="J19" s="125">
        <v>1</v>
      </c>
      <c r="K19" s="124"/>
      <c r="L19" s="438"/>
      <c r="M19" s="242">
        <f>'PROGRAMACIÓN DE META '!AE13</f>
        <v>1</v>
      </c>
      <c r="N19" s="255" t="s">
        <v>64</v>
      </c>
      <c r="O19" s="251" t="s">
        <v>32</v>
      </c>
      <c r="P19" s="126" t="s">
        <v>65</v>
      </c>
      <c r="Q19" s="127"/>
      <c r="R19" s="128" t="s">
        <v>0</v>
      </c>
      <c r="S19" s="127"/>
      <c r="T19" s="128"/>
      <c r="AK19" s="342"/>
    </row>
    <row r="20" spans="2:37" s="33" customFormat="1" ht="153" customHeight="1" thickBot="1" x14ac:dyDescent="0.35">
      <c r="B20" s="353"/>
      <c r="C20" s="398"/>
      <c r="D20" s="398"/>
      <c r="E20" s="300" t="s">
        <v>66</v>
      </c>
      <c r="F20" s="301" t="s">
        <v>67</v>
      </c>
      <c r="G20" s="122" t="s">
        <v>68</v>
      </c>
      <c r="H20" s="123">
        <v>1</v>
      </c>
      <c r="I20" s="124"/>
      <c r="J20" s="125"/>
      <c r="K20" s="124">
        <v>1</v>
      </c>
      <c r="L20" s="438"/>
      <c r="M20" s="242">
        <f>'PROGRAMACIÓN DE META '!AE14</f>
        <v>1</v>
      </c>
      <c r="N20" s="255" t="s">
        <v>425</v>
      </c>
      <c r="O20" s="251" t="s">
        <v>32</v>
      </c>
      <c r="P20" s="126" t="s">
        <v>50</v>
      </c>
      <c r="Q20" s="127"/>
      <c r="R20" s="128"/>
      <c r="S20" s="127"/>
      <c r="T20" s="128" t="s">
        <v>0</v>
      </c>
      <c r="AK20" s="342"/>
    </row>
    <row r="21" spans="2:37" s="33" customFormat="1" ht="128.44999999999999" customHeight="1" thickBot="1" x14ac:dyDescent="0.35">
      <c r="B21" s="353"/>
      <c r="C21" s="398"/>
      <c r="D21" s="398"/>
      <c r="E21" s="300" t="s">
        <v>69</v>
      </c>
      <c r="F21" s="301" t="s">
        <v>70</v>
      </c>
      <c r="G21" s="122" t="s">
        <v>71</v>
      </c>
      <c r="H21" s="123">
        <v>1</v>
      </c>
      <c r="I21" s="124"/>
      <c r="J21" s="276">
        <v>0.5</v>
      </c>
      <c r="K21" s="124">
        <v>0.5</v>
      </c>
      <c r="L21" s="438"/>
      <c r="M21" s="242">
        <f>'PROGRAMACIÓN DE META '!AE15</f>
        <v>1</v>
      </c>
      <c r="N21" s="263" t="s">
        <v>426</v>
      </c>
      <c r="O21" s="251" t="s">
        <v>32</v>
      </c>
      <c r="P21" s="126" t="s">
        <v>50</v>
      </c>
      <c r="Q21" s="127"/>
      <c r="R21" s="128" t="s">
        <v>0</v>
      </c>
      <c r="S21" s="127"/>
      <c r="T21" s="128"/>
      <c r="AK21" s="342"/>
    </row>
    <row r="22" spans="2:37" s="33" customFormat="1" ht="120.95" customHeight="1" thickBot="1" x14ac:dyDescent="0.35">
      <c r="B22" s="353" t="s">
        <v>34</v>
      </c>
      <c r="C22" s="398"/>
      <c r="D22" s="398"/>
      <c r="E22" s="300" t="s">
        <v>72</v>
      </c>
      <c r="F22" s="301" t="s">
        <v>73</v>
      </c>
      <c r="G22" s="122" t="s">
        <v>74</v>
      </c>
      <c r="H22" s="123">
        <v>1</v>
      </c>
      <c r="I22" s="124"/>
      <c r="J22" s="125">
        <v>1</v>
      </c>
      <c r="K22" s="124"/>
      <c r="L22" s="438"/>
      <c r="M22" s="242">
        <f>'PROGRAMACIÓN DE META '!AE16</f>
        <v>1</v>
      </c>
      <c r="N22" s="255" t="s">
        <v>75</v>
      </c>
      <c r="O22" s="251" t="s">
        <v>32</v>
      </c>
      <c r="P22" s="126" t="s">
        <v>50</v>
      </c>
      <c r="Q22" s="127"/>
      <c r="R22" s="128" t="s">
        <v>0</v>
      </c>
      <c r="S22" s="127"/>
      <c r="T22" s="128"/>
      <c r="AK22" s="342"/>
    </row>
    <row r="23" spans="2:37" s="33" customFormat="1" ht="79.5" customHeight="1" thickBot="1" x14ac:dyDescent="0.35">
      <c r="B23" s="353" t="s">
        <v>34</v>
      </c>
      <c r="C23" s="398"/>
      <c r="D23" s="398"/>
      <c r="E23" s="400" t="s">
        <v>76</v>
      </c>
      <c r="F23" s="301" t="s">
        <v>77</v>
      </c>
      <c r="G23" s="122" t="s">
        <v>78</v>
      </c>
      <c r="H23" s="123">
        <v>1</v>
      </c>
      <c r="I23" s="124"/>
      <c r="J23" s="125">
        <v>1</v>
      </c>
      <c r="K23" s="124"/>
      <c r="L23" s="438"/>
      <c r="M23" s="242">
        <f>'PROGRAMACIÓN DE META '!AE17</f>
        <v>1</v>
      </c>
      <c r="N23" s="255" t="s">
        <v>79</v>
      </c>
      <c r="O23" s="251" t="s">
        <v>32</v>
      </c>
      <c r="P23" s="126" t="s">
        <v>50</v>
      </c>
      <c r="Q23" s="127"/>
      <c r="R23" s="128" t="s">
        <v>0</v>
      </c>
      <c r="S23" s="127"/>
      <c r="T23" s="128"/>
      <c r="AK23" s="342"/>
    </row>
    <row r="24" spans="2:37" s="33" customFormat="1" ht="125.85" customHeight="1" thickBot="1" x14ac:dyDescent="0.35">
      <c r="B24" s="353"/>
      <c r="C24" s="399"/>
      <c r="D24" s="399"/>
      <c r="E24" s="401"/>
      <c r="F24" s="302" t="s">
        <v>80</v>
      </c>
      <c r="G24" s="129" t="s">
        <v>81</v>
      </c>
      <c r="H24" s="130">
        <v>1</v>
      </c>
      <c r="I24" s="131"/>
      <c r="J24" s="132"/>
      <c r="K24" s="131">
        <v>1</v>
      </c>
      <c r="L24" s="439"/>
      <c r="M24" s="243">
        <f>'PROGRAMACIÓN DE META '!AE18</f>
        <v>1</v>
      </c>
      <c r="N24" s="256" t="s">
        <v>427</v>
      </c>
      <c r="O24" s="250"/>
      <c r="P24" s="133" t="s">
        <v>50</v>
      </c>
      <c r="Q24" s="134"/>
      <c r="R24" s="135"/>
      <c r="S24" s="134" t="s">
        <v>0</v>
      </c>
      <c r="T24" s="135"/>
      <c r="AK24" s="342"/>
    </row>
    <row r="25" spans="2:37" s="33" customFormat="1" ht="62.25" customHeight="1" thickBot="1" x14ac:dyDescent="0.35">
      <c r="B25" s="353"/>
      <c r="C25" s="350" t="s">
        <v>82</v>
      </c>
      <c r="D25" s="350">
        <v>62.4</v>
      </c>
      <c r="E25" s="117" t="s">
        <v>83</v>
      </c>
      <c r="F25" s="282" t="s">
        <v>84</v>
      </c>
      <c r="G25" s="136" t="s">
        <v>85</v>
      </c>
      <c r="H25" s="117">
        <v>1</v>
      </c>
      <c r="I25" s="137"/>
      <c r="J25" s="138">
        <v>1</v>
      </c>
      <c r="K25" s="137"/>
      <c r="L25" s="440"/>
      <c r="M25" s="241">
        <f>'PROGRAMACIÓN DE META '!AE19</f>
        <v>1</v>
      </c>
      <c r="N25" s="254" t="s">
        <v>86</v>
      </c>
      <c r="O25" s="252" t="s">
        <v>32</v>
      </c>
      <c r="P25" s="139" t="s">
        <v>50</v>
      </c>
      <c r="Q25" s="140"/>
      <c r="R25" s="141" t="s">
        <v>0</v>
      </c>
      <c r="S25" s="140"/>
      <c r="T25" s="141"/>
      <c r="AK25" s="342"/>
    </row>
    <row r="26" spans="2:37" s="33" customFormat="1" ht="93.95" customHeight="1" thickBot="1" x14ac:dyDescent="0.35">
      <c r="B26" s="353"/>
      <c r="C26" s="352"/>
      <c r="D26" s="352"/>
      <c r="E26" s="123" t="s">
        <v>87</v>
      </c>
      <c r="F26" s="150" t="s">
        <v>88</v>
      </c>
      <c r="G26" s="143" t="s">
        <v>89</v>
      </c>
      <c r="H26" s="123">
        <v>1</v>
      </c>
      <c r="I26" s="124"/>
      <c r="J26" s="125"/>
      <c r="K26" s="144">
        <v>1</v>
      </c>
      <c r="L26" s="438"/>
      <c r="M26" s="242">
        <f>'PROGRAMACIÓN DE META '!AE20</f>
        <v>1</v>
      </c>
      <c r="N26" s="263" t="s">
        <v>428</v>
      </c>
      <c r="O26" s="251" t="s">
        <v>32</v>
      </c>
      <c r="P26" s="126" t="s">
        <v>90</v>
      </c>
      <c r="Q26" s="127"/>
      <c r="R26" s="128"/>
      <c r="S26" s="145" t="s">
        <v>0</v>
      </c>
      <c r="T26" s="128"/>
      <c r="AK26" s="342"/>
    </row>
    <row r="27" spans="2:37" s="33" customFormat="1" ht="86.1" customHeight="1" thickBot="1" x14ac:dyDescent="0.35">
      <c r="B27" s="353"/>
      <c r="C27" s="352"/>
      <c r="D27" s="352"/>
      <c r="E27" s="123" t="s">
        <v>91</v>
      </c>
      <c r="F27" s="150" t="s">
        <v>92</v>
      </c>
      <c r="G27" s="143" t="s">
        <v>93</v>
      </c>
      <c r="H27" s="123">
        <v>1</v>
      </c>
      <c r="I27" s="124"/>
      <c r="J27" s="125">
        <v>1</v>
      </c>
      <c r="K27" s="124"/>
      <c r="L27" s="438"/>
      <c r="M27" s="242">
        <f>'PROGRAMACIÓN DE META '!AE21</f>
        <v>1</v>
      </c>
      <c r="N27" s="263" t="s">
        <v>429</v>
      </c>
      <c r="O27" s="251" t="s">
        <v>32</v>
      </c>
      <c r="P27" s="114" t="s">
        <v>94</v>
      </c>
      <c r="Q27" s="127"/>
      <c r="R27" s="128" t="s">
        <v>0</v>
      </c>
      <c r="S27" s="127"/>
      <c r="T27" s="128"/>
      <c r="AK27" s="342"/>
    </row>
    <row r="28" spans="2:37" s="33" customFormat="1" ht="95.85" customHeight="1" thickBot="1" x14ac:dyDescent="0.35">
      <c r="B28" s="353"/>
      <c r="C28" s="351"/>
      <c r="D28" s="351"/>
      <c r="E28" s="130" t="s">
        <v>95</v>
      </c>
      <c r="F28" s="181" t="s">
        <v>96</v>
      </c>
      <c r="G28" s="147" t="s">
        <v>97</v>
      </c>
      <c r="H28" s="130">
        <v>1</v>
      </c>
      <c r="I28" s="131"/>
      <c r="J28" s="132"/>
      <c r="K28" s="131">
        <v>1</v>
      </c>
      <c r="L28" s="439"/>
      <c r="M28" s="243">
        <f>'PROGRAMACIÓN DE META '!AE22</f>
        <v>1</v>
      </c>
      <c r="N28" s="256" t="s">
        <v>430</v>
      </c>
      <c r="O28" s="250" t="s">
        <v>32</v>
      </c>
      <c r="P28" s="115" t="s">
        <v>94</v>
      </c>
      <c r="Q28" s="134"/>
      <c r="R28" s="135"/>
      <c r="S28" s="134" t="s">
        <v>0</v>
      </c>
      <c r="T28" s="135"/>
      <c r="AK28" s="342"/>
    </row>
    <row r="29" spans="2:37" s="33" customFormat="1" ht="111" customHeight="1" thickBot="1" x14ac:dyDescent="0.35">
      <c r="B29" s="353" t="s">
        <v>98</v>
      </c>
      <c r="C29" s="350" t="s">
        <v>99</v>
      </c>
      <c r="D29" s="350">
        <v>59.6</v>
      </c>
      <c r="E29" s="117" t="s">
        <v>100</v>
      </c>
      <c r="F29" s="282" t="s">
        <v>101</v>
      </c>
      <c r="G29" s="136" t="s">
        <v>102</v>
      </c>
      <c r="H29" s="117">
        <v>1</v>
      </c>
      <c r="I29" s="137"/>
      <c r="J29" s="138">
        <v>1</v>
      </c>
      <c r="K29" s="137"/>
      <c r="L29" s="440"/>
      <c r="M29" s="241">
        <f>'PROGRAMACIÓN DE META '!AE23</f>
        <v>1</v>
      </c>
      <c r="N29" s="262" t="s">
        <v>431</v>
      </c>
      <c r="O29" s="247" t="s">
        <v>103</v>
      </c>
      <c r="P29" s="148" t="s">
        <v>104</v>
      </c>
      <c r="Q29" s="140"/>
      <c r="R29" s="141" t="s">
        <v>0</v>
      </c>
      <c r="S29" s="140"/>
      <c r="T29" s="141"/>
      <c r="AK29" s="342"/>
    </row>
    <row r="30" spans="2:37" s="33" customFormat="1" ht="89.25" customHeight="1" thickBot="1" x14ac:dyDescent="0.35">
      <c r="B30" s="353"/>
      <c r="C30" s="352"/>
      <c r="D30" s="352"/>
      <c r="E30" s="123" t="s">
        <v>100</v>
      </c>
      <c r="F30" s="150" t="s">
        <v>105</v>
      </c>
      <c r="G30" s="143" t="s">
        <v>106</v>
      </c>
      <c r="H30" s="123">
        <v>1</v>
      </c>
      <c r="I30" s="124"/>
      <c r="J30" s="125"/>
      <c r="K30" s="124">
        <v>1</v>
      </c>
      <c r="L30" s="438"/>
      <c r="M30" s="242">
        <f>'PROGRAMACIÓN DE META '!AE24</f>
        <v>1</v>
      </c>
      <c r="N30" s="255" t="s">
        <v>432</v>
      </c>
      <c r="O30" s="248" t="s">
        <v>103</v>
      </c>
      <c r="P30" s="149" t="s">
        <v>104</v>
      </c>
      <c r="Q30" s="127"/>
      <c r="R30" s="128"/>
      <c r="S30" s="127" t="s">
        <v>0</v>
      </c>
      <c r="T30" s="128"/>
      <c r="AK30" s="342"/>
    </row>
    <row r="31" spans="2:37" s="33" customFormat="1" ht="58.5" customHeight="1" thickBot="1" x14ac:dyDescent="0.35">
      <c r="B31" s="353" t="s">
        <v>107</v>
      </c>
      <c r="C31" s="352"/>
      <c r="D31" s="352"/>
      <c r="E31" s="123" t="s">
        <v>108</v>
      </c>
      <c r="F31" s="150" t="s">
        <v>109</v>
      </c>
      <c r="G31" s="150" t="s">
        <v>110</v>
      </c>
      <c r="H31" s="123">
        <v>6</v>
      </c>
      <c r="I31" s="124"/>
      <c r="J31" s="125">
        <v>6</v>
      </c>
      <c r="K31" s="124"/>
      <c r="L31" s="438"/>
      <c r="M31" s="242">
        <f>'PROGRAMACIÓN DE META '!AE25</f>
        <v>1</v>
      </c>
      <c r="N31" s="263" t="s">
        <v>111</v>
      </c>
      <c r="O31" s="251" t="s">
        <v>103</v>
      </c>
      <c r="P31" s="114" t="s">
        <v>112</v>
      </c>
      <c r="Q31" s="127"/>
      <c r="R31" s="128" t="s">
        <v>0</v>
      </c>
      <c r="S31" s="127"/>
      <c r="T31" s="128"/>
      <c r="AK31" s="342"/>
    </row>
    <row r="32" spans="2:37" s="33" customFormat="1" ht="57.75" customHeight="1" thickBot="1" x14ac:dyDescent="0.35">
      <c r="B32" s="353" t="s">
        <v>107</v>
      </c>
      <c r="C32" s="351"/>
      <c r="D32" s="351"/>
      <c r="E32" s="130" t="s">
        <v>113</v>
      </c>
      <c r="F32" s="181" t="s">
        <v>114</v>
      </c>
      <c r="G32" s="339" t="s">
        <v>115</v>
      </c>
      <c r="H32" s="130">
        <v>1</v>
      </c>
      <c r="I32" s="131"/>
      <c r="J32" s="132">
        <v>1</v>
      </c>
      <c r="K32" s="131"/>
      <c r="L32" s="439"/>
      <c r="M32" s="243">
        <f>'PROGRAMACIÓN DE META '!AE26</f>
        <v>1</v>
      </c>
      <c r="N32" s="256" t="s">
        <v>116</v>
      </c>
      <c r="O32" s="250" t="s">
        <v>103</v>
      </c>
      <c r="P32" s="115" t="s">
        <v>117</v>
      </c>
      <c r="Q32" s="134"/>
      <c r="R32" s="135" t="s">
        <v>0</v>
      </c>
      <c r="S32" s="134"/>
      <c r="T32" s="135"/>
      <c r="AK32" s="342"/>
    </row>
    <row r="33" spans="2:39" s="33" customFormat="1" ht="50.25" customHeight="1" thickBot="1" x14ac:dyDescent="0.35">
      <c r="B33" s="353" t="s">
        <v>118</v>
      </c>
      <c r="C33" s="350" t="s">
        <v>119</v>
      </c>
      <c r="D33" s="350">
        <v>70.8</v>
      </c>
      <c r="E33" s="117" t="s">
        <v>120</v>
      </c>
      <c r="F33" s="340" t="s">
        <v>121</v>
      </c>
      <c r="G33" s="340" t="s">
        <v>122</v>
      </c>
      <c r="H33" s="113">
        <v>3</v>
      </c>
      <c r="I33" s="152"/>
      <c r="J33" s="178">
        <v>2</v>
      </c>
      <c r="K33" s="286">
        <v>0.7</v>
      </c>
      <c r="L33" s="441"/>
      <c r="M33" s="337">
        <f>'PROGRAMACIÓN DE META '!AE27</f>
        <v>0.9</v>
      </c>
      <c r="N33" s="254" t="s">
        <v>123</v>
      </c>
      <c r="O33" s="247" t="s">
        <v>32</v>
      </c>
      <c r="P33" s="148" t="s">
        <v>124</v>
      </c>
      <c r="Q33" s="179"/>
      <c r="R33" s="267" t="s">
        <v>0</v>
      </c>
      <c r="S33" s="179" t="s">
        <v>0</v>
      </c>
      <c r="T33" s="153"/>
      <c r="AK33" s="342" t="s">
        <v>470</v>
      </c>
      <c r="AL33" s="345">
        <v>44748</v>
      </c>
    </row>
    <row r="34" spans="2:39" s="33" customFormat="1" ht="111.75" customHeight="1" thickBot="1" x14ac:dyDescent="0.35">
      <c r="B34" s="353" t="s">
        <v>125</v>
      </c>
      <c r="C34" s="351"/>
      <c r="D34" s="351"/>
      <c r="E34" s="130" t="s">
        <v>126</v>
      </c>
      <c r="F34" s="181" t="s">
        <v>127</v>
      </c>
      <c r="G34" s="341" t="s">
        <v>128</v>
      </c>
      <c r="H34" s="155">
        <v>1</v>
      </c>
      <c r="I34" s="156"/>
      <c r="J34" s="157">
        <v>1</v>
      </c>
      <c r="K34" s="156"/>
      <c r="L34" s="442"/>
      <c r="M34" s="243">
        <f>'PROGRAMACIÓN DE META '!AE28</f>
        <v>1</v>
      </c>
      <c r="N34" s="256" t="s">
        <v>433</v>
      </c>
      <c r="O34" s="249" t="s">
        <v>32</v>
      </c>
      <c r="P34" s="158" t="s">
        <v>129</v>
      </c>
      <c r="Q34" s="268"/>
      <c r="R34" s="269" t="s">
        <v>0</v>
      </c>
      <c r="S34" s="268"/>
      <c r="T34" s="159"/>
      <c r="AK34" s="342"/>
    </row>
    <row r="35" spans="2:39" s="33" customFormat="1" ht="93.95" customHeight="1" thickBot="1" x14ac:dyDescent="0.35">
      <c r="B35" s="353"/>
      <c r="C35" s="350" t="s">
        <v>130</v>
      </c>
      <c r="D35" s="350">
        <v>58.3</v>
      </c>
      <c r="E35" s="171" t="s">
        <v>131</v>
      </c>
      <c r="F35" s="176" t="s">
        <v>132</v>
      </c>
      <c r="G35" s="160" t="s">
        <v>133</v>
      </c>
      <c r="H35" s="113">
        <v>1</v>
      </c>
      <c r="I35" s="152"/>
      <c r="J35" s="161">
        <v>1</v>
      </c>
      <c r="K35" s="152"/>
      <c r="L35" s="441"/>
      <c r="M35" s="241">
        <f>'PROGRAMACIÓN DE META '!AE29</f>
        <v>1</v>
      </c>
      <c r="N35" s="257" t="s">
        <v>434</v>
      </c>
      <c r="O35" s="247" t="s">
        <v>134</v>
      </c>
      <c r="P35" s="148" t="s">
        <v>112</v>
      </c>
      <c r="Q35" s="179"/>
      <c r="R35" s="180" t="s">
        <v>0</v>
      </c>
      <c r="S35" s="179"/>
      <c r="T35" s="162"/>
      <c r="AK35" s="342"/>
    </row>
    <row r="36" spans="2:39" s="33" customFormat="1" ht="134.1" customHeight="1" thickBot="1" x14ac:dyDescent="0.35">
      <c r="B36" s="353"/>
      <c r="C36" s="352"/>
      <c r="D36" s="352"/>
      <c r="E36" s="167" t="s">
        <v>135</v>
      </c>
      <c r="F36" s="166" t="s">
        <v>136</v>
      </c>
      <c r="G36" s="95" t="s">
        <v>137</v>
      </c>
      <c r="H36" s="114">
        <v>1</v>
      </c>
      <c r="I36" s="163"/>
      <c r="J36" s="164"/>
      <c r="K36" s="163"/>
      <c r="L36" s="443"/>
      <c r="M36" s="336">
        <f>'PROGRAMACIÓN DE META '!AE30</f>
        <v>0</v>
      </c>
      <c r="N36" s="287" t="s">
        <v>468</v>
      </c>
      <c r="O36" s="248" t="s">
        <v>134</v>
      </c>
      <c r="P36" s="149" t="s">
        <v>112</v>
      </c>
      <c r="Q36" s="270"/>
      <c r="R36" s="271"/>
      <c r="S36" s="270"/>
      <c r="T36" s="165" t="s">
        <v>0</v>
      </c>
      <c r="AK36" s="342" t="s">
        <v>471</v>
      </c>
      <c r="AL36" s="345">
        <v>44748</v>
      </c>
    </row>
    <row r="37" spans="2:39" s="33" customFormat="1" ht="129" customHeight="1" thickBot="1" x14ac:dyDescent="0.35">
      <c r="B37" s="353"/>
      <c r="C37" s="352"/>
      <c r="D37" s="352"/>
      <c r="E37" s="167" t="s">
        <v>138</v>
      </c>
      <c r="F37" s="166" t="s">
        <v>139</v>
      </c>
      <c r="G37" s="95" t="s">
        <v>140</v>
      </c>
      <c r="H37" s="114">
        <v>1</v>
      </c>
      <c r="I37" s="163"/>
      <c r="J37" s="164"/>
      <c r="K37" s="163"/>
      <c r="L37" s="443"/>
      <c r="M37" s="336">
        <f>'PROGRAMACIÓN DE META '!AE31</f>
        <v>0</v>
      </c>
      <c r="N37" s="287" t="s">
        <v>435</v>
      </c>
      <c r="O37" s="248" t="s">
        <v>134</v>
      </c>
      <c r="P37" s="149" t="s">
        <v>141</v>
      </c>
      <c r="Q37" s="270"/>
      <c r="R37" s="271"/>
      <c r="S37" s="270"/>
      <c r="T37" s="165" t="s">
        <v>0</v>
      </c>
      <c r="AK37" s="342" t="s">
        <v>475</v>
      </c>
      <c r="AL37" s="345">
        <v>44748</v>
      </c>
    </row>
    <row r="38" spans="2:39" s="33" customFormat="1" ht="111.6" customHeight="1" thickBot="1" x14ac:dyDescent="0.35">
      <c r="B38" s="353"/>
      <c r="C38" s="352"/>
      <c r="D38" s="352"/>
      <c r="E38" s="167" t="s">
        <v>142</v>
      </c>
      <c r="F38" s="166" t="s">
        <v>143</v>
      </c>
      <c r="G38" s="283" t="s">
        <v>144</v>
      </c>
      <c r="H38" s="114">
        <v>4</v>
      </c>
      <c r="I38" s="163"/>
      <c r="J38" s="164">
        <v>1</v>
      </c>
      <c r="K38" s="163">
        <v>3</v>
      </c>
      <c r="L38" s="443"/>
      <c r="M38" s="242">
        <f>'PROGRAMACIÓN DE META '!AE32</f>
        <v>1</v>
      </c>
      <c r="N38" s="255" t="s">
        <v>436</v>
      </c>
      <c r="O38" s="248" t="s">
        <v>134</v>
      </c>
      <c r="P38" s="149" t="s">
        <v>145</v>
      </c>
      <c r="Q38" s="270"/>
      <c r="R38" s="271" t="s">
        <v>0</v>
      </c>
      <c r="S38" s="270"/>
      <c r="T38" s="165"/>
      <c r="AK38" s="342"/>
    </row>
    <row r="39" spans="2:39" s="33" customFormat="1" ht="142.5" customHeight="1" thickBot="1" x14ac:dyDescent="0.35">
      <c r="B39" s="353"/>
      <c r="C39" s="352"/>
      <c r="D39" s="352"/>
      <c r="E39" s="167" t="s">
        <v>146</v>
      </c>
      <c r="F39" s="166" t="s">
        <v>147</v>
      </c>
      <c r="G39" s="166" t="s">
        <v>148</v>
      </c>
      <c r="H39" s="114">
        <v>1</v>
      </c>
      <c r="I39" s="163"/>
      <c r="J39" s="164"/>
      <c r="K39" s="163">
        <v>1</v>
      </c>
      <c r="L39" s="443"/>
      <c r="M39" s="242">
        <f>'PROGRAMACIÓN DE META '!AE33</f>
        <v>1</v>
      </c>
      <c r="N39" s="255" t="s">
        <v>437</v>
      </c>
      <c r="O39" s="248" t="s">
        <v>149</v>
      </c>
      <c r="P39" s="149" t="s">
        <v>150</v>
      </c>
      <c r="Q39" s="270"/>
      <c r="R39" s="271"/>
      <c r="S39" s="270" t="s">
        <v>0</v>
      </c>
      <c r="T39" s="165"/>
      <c r="AK39" s="342"/>
    </row>
    <row r="40" spans="2:39" s="33" customFormat="1" ht="95.85" customHeight="1" thickBot="1" x14ac:dyDescent="0.35">
      <c r="B40" s="353"/>
      <c r="C40" s="352"/>
      <c r="D40" s="352"/>
      <c r="E40" s="167" t="s">
        <v>151</v>
      </c>
      <c r="F40" s="166" t="s">
        <v>152</v>
      </c>
      <c r="G40" s="95" t="s">
        <v>153</v>
      </c>
      <c r="H40" s="167">
        <v>3</v>
      </c>
      <c r="I40" s="163"/>
      <c r="J40" s="164"/>
      <c r="K40" s="163"/>
      <c r="L40" s="444">
        <v>1.2</v>
      </c>
      <c r="M40" s="336">
        <v>0</v>
      </c>
      <c r="N40" s="347" t="s">
        <v>477</v>
      </c>
      <c r="O40" s="248" t="s">
        <v>154</v>
      </c>
      <c r="P40" s="149" t="s">
        <v>155</v>
      </c>
      <c r="Q40" s="270"/>
      <c r="R40" s="271"/>
      <c r="S40" s="270"/>
      <c r="T40" s="165" t="s">
        <v>0</v>
      </c>
      <c r="AK40" s="346" t="s">
        <v>476</v>
      </c>
      <c r="AL40" s="33" t="s">
        <v>478</v>
      </c>
    </row>
    <row r="41" spans="2:39" s="33" customFormat="1" ht="135" customHeight="1" thickBot="1" x14ac:dyDescent="0.35">
      <c r="B41" s="353"/>
      <c r="C41" s="352"/>
      <c r="D41" s="352"/>
      <c r="E41" s="123" t="s">
        <v>156</v>
      </c>
      <c r="F41" s="150" t="s">
        <v>157</v>
      </c>
      <c r="G41" s="150" t="s">
        <v>158</v>
      </c>
      <c r="H41" s="123">
        <v>1</v>
      </c>
      <c r="I41" s="124"/>
      <c r="J41" s="125">
        <v>1</v>
      </c>
      <c r="K41" s="124"/>
      <c r="L41" s="438"/>
      <c r="M41" s="242">
        <f>'PROGRAMACIÓN DE META '!AE35</f>
        <v>1</v>
      </c>
      <c r="N41" s="255" t="s">
        <v>438</v>
      </c>
      <c r="O41" s="248" t="s">
        <v>103</v>
      </c>
      <c r="P41" s="167" t="s">
        <v>112</v>
      </c>
      <c r="Q41" s="127"/>
      <c r="R41" s="128" t="s">
        <v>0</v>
      </c>
      <c r="S41" s="127"/>
      <c r="T41" s="128"/>
      <c r="AK41" s="342"/>
    </row>
    <row r="42" spans="2:39" s="33" customFormat="1" ht="101.25" customHeight="1" thickBot="1" x14ac:dyDescent="0.35">
      <c r="B42" s="353"/>
      <c r="C42" s="352"/>
      <c r="D42" s="352"/>
      <c r="E42" s="167" t="s">
        <v>159</v>
      </c>
      <c r="F42" s="166" t="s">
        <v>160</v>
      </c>
      <c r="G42" s="95" t="s">
        <v>161</v>
      </c>
      <c r="H42" s="284">
        <v>1</v>
      </c>
      <c r="I42" s="163"/>
      <c r="J42" s="292">
        <v>0.95</v>
      </c>
      <c r="K42" s="291"/>
      <c r="L42" s="445"/>
      <c r="M42" s="336">
        <f>'PROGRAMACIÓN DE META '!AE36</f>
        <v>0.95</v>
      </c>
      <c r="N42" s="263" t="s">
        <v>451</v>
      </c>
      <c r="O42" s="248" t="s">
        <v>154</v>
      </c>
      <c r="P42" s="149" t="s">
        <v>112</v>
      </c>
      <c r="Q42" s="270"/>
      <c r="R42" s="271"/>
      <c r="S42" s="270"/>
      <c r="T42" s="165" t="s">
        <v>0</v>
      </c>
      <c r="AK42" s="342" t="s">
        <v>484</v>
      </c>
      <c r="AL42" s="33" t="s">
        <v>479</v>
      </c>
      <c r="AM42" s="344">
        <v>44749</v>
      </c>
    </row>
    <row r="43" spans="2:39" s="33" customFormat="1" ht="88.7" customHeight="1" thickBot="1" x14ac:dyDescent="0.35">
      <c r="B43" s="353"/>
      <c r="C43" s="351"/>
      <c r="D43" s="351"/>
      <c r="E43" s="168" t="s">
        <v>162</v>
      </c>
      <c r="F43" s="303" t="s">
        <v>163</v>
      </c>
      <c r="G43" s="293" t="s">
        <v>164</v>
      </c>
      <c r="H43" s="168">
        <v>1</v>
      </c>
      <c r="I43" s="156"/>
      <c r="J43" s="157"/>
      <c r="K43" s="156"/>
      <c r="L43" s="442"/>
      <c r="M43" s="338">
        <f>'PROGRAMACIÓN DE META '!AE37</f>
        <v>0</v>
      </c>
      <c r="N43" s="288" t="s">
        <v>480</v>
      </c>
      <c r="O43" s="250" t="s">
        <v>154</v>
      </c>
      <c r="P43" s="115" t="s">
        <v>165</v>
      </c>
      <c r="Q43" s="268"/>
      <c r="R43" s="269"/>
      <c r="S43" s="268"/>
      <c r="T43" s="159" t="s">
        <v>0</v>
      </c>
      <c r="AK43" s="342" t="s">
        <v>478</v>
      </c>
    </row>
    <row r="44" spans="2:39" s="33" customFormat="1" ht="131.25" customHeight="1" thickBot="1" x14ac:dyDescent="0.35">
      <c r="B44" s="353"/>
      <c r="C44" s="350" t="s">
        <v>166</v>
      </c>
      <c r="D44" s="350" t="s">
        <v>167</v>
      </c>
      <c r="E44" s="117" t="s">
        <v>168</v>
      </c>
      <c r="F44" s="282" t="s">
        <v>169</v>
      </c>
      <c r="G44" s="282" t="s">
        <v>170</v>
      </c>
      <c r="H44" s="294">
        <v>0.2</v>
      </c>
      <c r="I44" s="169"/>
      <c r="J44" s="170">
        <v>0.2</v>
      </c>
      <c r="K44" s="169"/>
      <c r="L44" s="446"/>
      <c r="M44" s="241">
        <f>'PROGRAMACIÓN DE META '!AE38</f>
        <v>1</v>
      </c>
      <c r="N44" s="254" t="s">
        <v>439</v>
      </c>
      <c r="O44" s="247" t="s">
        <v>103</v>
      </c>
      <c r="P44" s="171" t="s">
        <v>112</v>
      </c>
      <c r="Q44" s="140"/>
      <c r="R44" s="141" t="s">
        <v>0</v>
      </c>
      <c r="S44" s="140"/>
      <c r="T44" s="141"/>
      <c r="AK44" s="342"/>
    </row>
    <row r="45" spans="2:39" s="33" customFormat="1" ht="86.85" customHeight="1" thickBot="1" x14ac:dyDescent="0.35">
      <c r="B45" s="353"/>
      <c r="C45" s="352"/>
      <c r="D45" s="352"/>
      <c r="E45" s="123" t="s">
        <v>171</v>
      </c>
      <c r="F45" s="150" t="s">
        <v>172</v>
      </c>
      <c r="G45" s="295" t="s">
        <v>173</v>
      </c>
      <c r="H45" s="281">
        <v>1</v>
      </c>
      <c r="I45" s="163"/>
      <c r="J45" s="164">
        <v>1</v>
      </c>
      <c r="K45" s="163"/>
      <c r="L45" s="443"/>
      <c r="M45" s="242">
        <f>'PROGRAMACIÓN DE META '!AE39</f>
        <v>1</v>
      </c>
      <c r="N45" s="255" t="s">
        <v>440</v>
      </c>
      <c r="O45" s="248" t="s">
        <v>174</v>
      </c>
      <c r="P45" s="149" t="s">
        <v>112</v>
      </c>
      <c r="Q45" s="270"/>
      <c r="R45" s="271" t="s">
        <v>0</v>
      </c>
      <c r="S45" s="270"/>
      <c r="T45" s="165"/>
      <c r="AK45" s="342"/>
    </row>
    <row r="46" spans="2:39" s="33" customFormat="1" ht="92.1" customHeight="1" thickBot="1" x14ac:dyDescent="0.35">
      <c r="B46" s="353"/>
      <c r="C46" s="352"/>
      <c r="D46" s="352"/>
      <c r="E46" s="123" t="s">
        <v>175</v>
      </c>
      <c r="F46" s="150" t="s">
        <v>176</v>
      </c>
      <c r="G46" s="172" t="s">
        <v>177</v>
      </c>
      <c r="H46" s="281">
        <v>1</v>
      </c>
      <c r="I46" s="163"/>
      <c r="J46" s="164">
        <v>1</v>
      </c>
      <c r="K46" s="163"/>
      <c r="L46" s="443"/>
      <c r="M46" s="242">
        <f>'PROGRAMACIÓN DE META '!AE40</f>
        <v>1</v>
      </c>
      <c r="N46" s="255" t="s">
        <v>441</v>
      </c>
      <c r="O46" s="248" t="s">
        <v>174</v>
      </c>
      <c r="P46" s="149" t="s">
        <v>112</v>
      </c>
      <c r="Q46" s="270"/>
      <c r="R46" s="271" t="s">
        <v>0</v>
      </c>
      <c r="S46" s="270"/>
      <c r="T46" s="165"/>
      <c r="AK46" s="342"/>
    </row>
    <row r="47" spans="2:39" s="33" customFormat="1" ht="63.95" customHeight="1" thickBot="1" x14ac:dyDescent="0.35">
      <c r="B47" s="353"/>
      <c r="C47" s="352"/>
      <c r="D47" s="352"/>
      <c r="E47" s="348" t="s">
        <v>178</v>
      </c>
      <c r="F47" s="150" t="s">
        <v>179</v>
      </c>
      <c r="G47" s="150" t="s">
        <v>180</v>
      </c>
      <c r="H47" s="281">
        <v>1</v>
      </c>
      <c r="I47" s="163"/>
      <c r="J47" s="164"/>
      <c r="K47" s="163"/>
      <c r="L47" s="443"/>
      <c r="M47" s="336">
        <f>'PROGRAMACIÓN DE META '!AE41</f>
        <v>0</v>
      </c>
      <c r="N47" s="434" t="s">
        <v>485</v>
      </c>
      <c r="O47" s="248" t="s">
        <v>174</v>
      </c>
      <c r="P47" s="149" t="s">
        <v>112</v>
      </c>
      <c r="Q47" s="270"/>
      <c r="R47" s="271"/>
      <c r="S47" s="270"/>
      <c r="T47" s="165" t="s">
        <v>0</v>
      </c>
      <c r="AK47" s="342" t="s">
        <v>478</v>
      </c>
    </row>
    <row r="48" spans="2:39" s="33" customFormat="1" ht="97.5" customHeight="1" thickBot="1" x14ac:dyDescent="0.35">
      <c r="B48" s="353"/>
      <c r="C48" s="352"/>
      <c r="D48" s="352"/>
      <c r="E48" s="123" t="s">
        <v>181</v>
      </c>
      <c r="F48" s="150" t="s">
        <v>182</v>
      </c>
      <c r="G48" s="172" t="s">
        <v>183</v>
      </c>
      <c r="H48" s="281">
        <v>1</v>
      </c>
      <c r="I48" s="163"/>
      <c r="J48" s="164"/>
      <c r="K48" s="163"/>
      <c r="L48" s="443">
        <v>1</v>
      </c>
      <c r="M48" s="336" t="e">
        <f ca="1">'PROGRAMACIÓN DE META '!AE42</f>
        <v>#NAME?</v>
      </c>
      <c r="N48" s="434" t="s">
        <v>486</v>
      </c>
      <c r="O48" s="248" t="s">
        <v>174</v>
      </c>
      <c r="P48" s="149" t="s">
        <v>112</v>
      </c>
      <c r="Q48" s="270"/>
      <c r="R48" s="271"/>
      <c r="S48" s="270"/>
      <c r="T48" s="165" t="s">
        <v>0</v>
      </c>
      <c r="AK48" s="342" t="s">
        <v>478</v>
      </c>
    </row>
    <row r="49" spans="2:37" s="33" customFormat="1" ht="68.25" customHeight="1" thickBot="1" x14ac:dyDescent="0.35">
      <c r="B49" s="353"/>
      <c r="C49" s="351"/>
      <c r="D49" s="351"/>
      <c r="E49" s="130" t="s">
        <v>184</v>
      </c>
      <c r="F49" s="181" t="s">
        <v>185</v>
      </c>
      <c r="G49" s="154" t="s">
        <v>186</v>
      </c>
      <c r="H49" s="155">
        <v>1</v>
      </c>
      <c r="I49" s="156"/>
      <c r="J49" s="157"/>
      <c r="K49" s="156">
        <v>1</v>
      </c>
      <c r="L49" s="442"/>
      <c r="M49" s="243">
        <f>'PROGRAMACIÓN DE META '!AE43</f>
        <v>1</v>
      </c>
      <c r="N49" s="256" t="s">
        <v>434</v>
      </c>
      <c r="O49" s="249" t="s">
        <v>174</v>
      </c>
      <c r="P49" s="158" t="s">
        <v>165</v>
      </c>
      <c r="Q49" s="268"/>
      <c r="R49" s="269"/>
      <c r="S49" s="268" t="s">
        <v>0</v>
      </c>
      <c r="T49" s="159"/>
      <c r="AK49" s="342"/>
    </row>
    <row r="50" spans="2:37" s="33" customFormat="1" ht="63.95" customHeight="1" thickBot="1" x14ac:dyDescent="0.35">
      <c r="B50" s="353"/>
      <c r="C50" s="350" t="s">
        <v>187</v>
      </c>
      <c r="D50" s="350">
        <v>68.3</v>
      </c>
      <c r="E50" s="349" t="s">
        <v>188</v>
      </c>
      <c r="F50" s="282" t="s">
        <v>189</v>
      </c>
      <c r="G50" s="260" t="s">
        <v>190</v>
      </c>
      <c r="H50" s="151">
        <v>1</v>
      </c>
      <c r="I50" s="152"/>
      <c r="J50" s="161"/>
      <c r="K50" s="152"/>
      <c r="L50" s="441"/>
      <c r="M50" s="337">
        <f>'PROGRAMACIÓN DE META '!AE44</f>
        <v>0</v>
      </c>
      <c r="N50" s="434" t="s">
        <v>485</v>
      </c>
      <c r="O50" s="247" t="s">
        <v>32</v>
      </c>
      <c r="P50" s="148" t="s">
        <v>191</v>
      </c>
      <c r="Q50" s="179"/>
      <c r="R50" s="180"/>
      <c r="S50" s="179"/>
      <c r="T50" s="162" t="s">
        <v>0</v>
      </c>
      <c r="AK50" s="342" t="s">
        <v>478</v>
      </c>
    </row>
    <row r="51" spans="2:37" s="33" customFormat="1" ht="117.75" customHeight="1" thickBot="1" x14ac:dyDescent="0.35">
      <c r="B51" s="353" t="s">
        <v>125</v>
      </c>
      <c r="C51" s="351"/>
      <c r="D51" s="351"/>
      <c r="E51" s="130" t="s">
        <v>192</v>
      </c>
      <c r="F51" s="181" t="s">
        <v>193</v>
      </c>
      <c r="G51" s="154" t="s">
        <v>194</v>
      </c>
      <c r="H51" s="296">
        <v>1</v>
      </c>
      <c r="I51" s="156"/>
      <c r="J51" s="174"/>
      <c r="K51" s="156">
        <v>1</v>
      </c>
      <c r="L51" s="442"/>
      <c r="M51" s="243">
        <f>'PROGRAMACIÓN DE META '!AE45</f>
        <v>1</v>
      </c>
      <c r="N51" s="256" t="s">
        <v>442</v>
      </c>
      <c r="O51" s="249" t="s">
        <v>195</v>
      </c>
      <c r="P51" s="158" t="s">
        <v>191</v>
      </c>
      <c r="Q51" s="268"/>
      <c r="R51" s="272" t="s">
        <v>0</v>
      </c>
      <c r="S51" s="268"/>
      <c r="T51" s="175"/>
      <c r="AK51" s="342"/>
    </row>
    <row r="52" spans="2:37" s="33" customFormat="1" ht="86.1" customHeight="1" thickBot="1" x14ac:dyDescent="0.35">
      <c r="B52" s="353"/>
      <c r="C52" s="350" t="s">
        <v>196</v>
      </c>
      <c r="D52" s="350">
        <v>60.8</v>
      </c>
      <c r="E52" s="171" t="s">
        <v>197</v>
      </c>
      <c r="F52" s="304" t="s">
        <v>198</v>
      </c>
      <c r="G52" s="176" t="s">
        <v>199</v>
      </c>
      <c r="H52" s="171">
        <v>2</v>
      </c>
      <c r="I52" s="177"/>
      <c r="J52" s="178">
        <v>2</v>
      </c>
      <c r="K52" s="177"/>
      <c r="L52" s="447"/>
      <c r="M52" s="241">
        <f>'PROGRAMACIÓN DE META '!AE46</f>
        <v>1</v>
      </c>
      <c r="N52" s="254" t="s">
        <v>443</v>
      </c>
      <c r="O52" s="247" t="s">
        <v>154</v>
      </c>
      <c r="P52" s="171" t="s">
        <v>112</v>
      </c>
      <c r="Q52" s="179"/>
      <c r="R52" s="180" t="s">
        <v>0</v>
      </c>
      <c r="S52" s="179"/>
      <c r="T52" s="180" t="s">
        <v>0</v>
      </c>
      <c r="AK52" s="342"/>
    </row>
    <row r="53" spans="2:37" s="33" customFormat="1" ht="183" thickBot="1" x14ac:dyDescent="0.35">
      <c r="B53" s="353" t="s">
        <v>125</v>
      </c>
      <c r="C53" s="351"/>
      <c r="D53" s="351"/>
      <c r="E53" s="130" t="s">
        <v>200</v>
      </c>
      <c r="F53" s="181" t="s">
        <v>201</v>
      </c>
      <c r="G53" s="154" t="s">
        <v>202</v>
      </c>
      <c r="H53" s="155">
        <v>2</v>
      </c>
      <c r="I53" s="156">
        <v>1.6</v>
      </c>
      <c r="J53" s="174"/>
      <c r="K53" s="156"/>
      <c r="L53" s="442">
        <v>0.4</v>
      </c>
      <c r="M53" s="338" t="e">
        <f ca="1">'PROGRAMACIÓN DE META '!AE47</f>
        <v>#NAME?</v>
      </c>
      <c r="N53" s="256" t="s">
        <v>487</v>
      </c>
      <c r="O53" s="249" t="s">
        <v>195</v>
      </c>
      <c r="P53" s="158" t="s">
        <v>191</v>
      </c>
      <c r="Q53" s="268" t="s">
        <v>0</v>
      </c>
      <c r="R53" s="272"/>
      <c r="S53" s="268"/>
      <c r="T53" s="175"/>
      <c r="AK53" s="342" t="s">
        <v>478</v>
      </c>
    </row>
    <row r="54" spans="2:37" s="33" customFormat="1" ht="324.75" thickBot="1" x14ac:dyDescent="0.35">
      <c r="B54" s="353"/>
      <c r="C54" s="350" t="s">
        <v>203</v>
      </c>
      <c r="D54" s="350">
        <v>65.5</v>
      </c>
      <c r="E54" s="117" t="s">
        <v>204</v>
      </c>
      <c r="F54" s="282" t="s">
        <v>205</v>
      </c>
      <c r="G54" s="260" t="s">
        <v>206</v>
      </c>
      <c r="H54" s="151">
        <v>3</v>
      </c>
      <c r="I54" s="152">
        <v>3</v>
      </c>
      <c r="J54" s="161">
        <v>3</v>
      </c>
      <c r="K54" s="152">
        <v>3</v>
      </c>
      <c r="L54" s="441">
        <v>3</v>
      </c>
      <c r="M54" s="337" t="e">
        <f ca="1">'PROGRAMACIÓN DE META '!AE48</f>
        <v>#NAME?</v>
      </c>
      <c r="N54" s="254" t="s">
        <v>488</v>
      </c>
      <c r="O54" s="247" t="s">
        <v>207</v>
      </c>
      <c r="P54" s="148" t="s">
        <v>208</v>
      </c>
      <c r="Q54" s="179" t="s">
        <v>0</v>
      </c>
      <c r="R54" s="267" t="s">
        <v>0</v>
      </c>
      <c r="S54" s="179" t="s">
        <v>0</v>
      </c>
      <c r="T54" s="153" t="s">
        <v>0</v>
      </c>
      <c r="AK54" s="342" t="s">
        <v>481</v>
      </c>
    </row>
    <row r="55" spans="2:37" s="33" customFormat="1" ht="129.94999999999999" customHeight="1" thickBot="1" x14ac:dyDescent="0.35">
      <c r="B55" s="353"/>
      <c r="C55" s="352"/>
      <c r="D55" s="352"/>
      <c r="E55" s="123" t="s">
        <v>209</v>
      </c>
      <c r="F55" s="150" t="s">
        <v>210</v>
      </c>
      <c r="G55" s="172" t="s">
        <v>211</v>
      </c>
      <c r="H55" s="173">
        <v>1</v>
      </c>
      <c r="I55" s="163"/>
      <c r="J55" s="182"/>
      <c r="K55" s="163">
        <v>1</v>
      </c>
      <c r="L55" s="443"/>
      <c r="M55" s="242">
        <f>'PROGRAMACIÓN DE META '!AE49</f>
        <v>1</v>
      </c>
      <c r="N55" s="255" t="s">
        <v>444</v>
      </c>
      <c r="O55" s="248" t="s">
        <v>207</v>
      </c>
      <c r="P55" s="149" t="s">
        <v>212</v>
      </c>
      <c r="Q55" s="270"/>
      <c r="R55" s="273"/>
      <c r="S55" s="270" t="s">
        <v>0</v>
      </c>
      <c r="T55" s="183"/>
      <c r="AK55" s="342"/>
    </row>
    <row r="56" spans="2:37" s="33" customFormat="1" ht="91.5" customHeight="1" thickBot="1" x14ac:dyDescent="0.35">
      <c r="B56" s="353"/>
      <c r="C56" s="352"/>
      <c r="D56" s="352"/>
      <c r="E56" s="123" t="s">
        <v>213</v>
      </c>
      <c r="F56" s="150" t="s">
        <v>214</v>
      </c>
      <c r="G56" s="172" t="s">
        <v>215</v>
      </c>
      <c r="H56" s="173">
        <v>1</v>
      </c>
      <c r="I56" s="163"/>
      <c r="J56" s="290">
        <v>1</v>
      </c>
      <c r="K56" s="291"/>
      <c r="L56" s="445"/>
      <c r="M56" s="242">
        <f>'PROGRAMACIÓN DE META '!AE50</f>
        <v>1</v>
      </c>
      <c r="N56" s="263" t="s">
        <v>452</v>
      </c>
      <c r="O56" s="248" t="s">
        <v>207</v>
      </c>
      <c r="P56" s="149" t="s">
        <v>216</v>
      </c>
      <c r="Q56" s="270"/>
      <c r="R56" s="273" t="s">
        <v>0</v>
      </c>
      <c r="S56" s="270"/>
      <c r="T56" s="183"/>
      <c r="AK56" s="342"/>
    </row>
    <row r="57" spans="2:37" s="33" customFormat="1" ht="91.5" customHeight="1" thickBot="1" x14ac:dyDescent="0.35">
      <c r="B57" s="353"/>
      <c r="C57" s="352"/>
      <c r="D57" s="352"/>
      <c r="E57" s="123" t="s">
        <v>217</v>
      </c>
      <c r="F57" s="150" t="s">
        <v>218</v>
      </c>
      <c r="G57" s="172" t="s">
        <v>219</v>
      </c>
      <c r="H57" s="173">
        <v>1</v>
      </c>
      <c r="I57" s="163"/>
      <c r="J57" s="182"/>
      <c r="K57" s="163">
        <v>1</v>
      </c>
      <c r="L57" s="443"/>
      <c r="M57" s="242">
        <f>'PROGRAMACIÓN DE META '!AE51</f>
        <v>1</v>
      </c>
      <c r="N57" s="255" t="s">
        <v>445</v>
      </c>
      <c r="O57" s="248" t="s">
        <v>207</v>
      </c>
      <c r="P57" s="149" t="s">
        <v>112</v>
      </c>
      <c r="Q57" s="270"/>
      <c r="R57" s="273"/>
      <c r="S57" s="270" t="s">
        <v>0</v>
      </c>
      <c r="T57" s="183"/>
      <c r="AK57" s="342"/>
    </row>
    <row r="58" spans="2:37" s="33" customFormat="1" ht="101.1" customHeight="1" thickBot="1" x14ac:dyDescent="0.35">
      <c r="B58" s="353"/>
      <c r="C58" s="351"/>
      <c r="D58" s="351"/>
      <c r="E58" s="130" t="s">
        <v>220</v>
      </c>
      <c r="F58" s="181" t="s">
        <v>221</v>
      </c>
      <c r="G58" s="154" t="s">
        <v>222</v>
      </c>
      <c r="H58" s="155">
        <v>1</v>
      </c>
      <c r="I58" s="156"/>
      <c r="J58" s="174"/>
      <c r="K58" s="156">
        <v>1</v>
      </c>
      <c r="L58" s="442"/>
      <c r="M58" s="243">
        <f>'PROGRAMACIÓN DE META '!AE52</f>
        <v>1</v>
      </c>
      <c r="N58" s="297" t="s">
        <v>457</v>
      </c>
      <c r="O58" s="249" t="s">
        <v>207</v>
      </c>
      <c r="P58" s="158" t="s">
        <v>223</v>
      </c>
      <c r="Q58" s="268"/>
      <c r="R58" s="272"/>
      <c r="S58" s="268" t="s">
        <v>0</v>
      </c>
      <c r="T58" s="175"/>
      <c r="AK58" s="342"/>
    </row>
    <row r="59" spans="2:37" s="33" customFormat="1" ht="111" customHeight="1" thickBot="1" x14ac:dyDescent="0.35">
      <c r="B59" s="184" t="s">
        <v>224</v>
      </c>
      <c r="C59" s="185" t="s">
        <v>225</v>
      </c>
      <c r="D59" s="185">
        <v>47.4</v>
      </c>
      <c r="E59" s="305" t="s">
        <v>226</v>
      </c>
      <c r="F59" s="306" t="s">
        <v>227</v>
      </c>
      <c r="G59" s="186" t="s">
        <v>228</v>
      </c>
      <c r="H59" s="187">
        <v>1</v>
      </c>
      <c r="I59" s="188"/>
      <c r="J59" s="261">
        <v>1</v>
      </c>
      <c r="K59" s="188"/>
      <c r="L59" s="448"/>
      <c r="M59" s="189">
        <f>'PROGRAMACIÓN DE META '!AE53</f>
        <v>1</v>
      </c>
      <c r="N59" s="258" t="s">
        <v>453</v>
      </c>
      <c r="O59" s="190" t="s">
        <v>207</v>
      </c>
      <c r="P59" s="191" t="s">
        <v>229</v>
      </c>
      <c r="Q59" s="274"/>
      <c r="R59" s="275" t="s">
        <v>0</v>
      </c>
      <c r="S59" s="274"/>
      <c r="T59" s="192"/>
      <c r="AK59" s="342"/>
    </row>
    <row r="60" spans="2:37" s="33" customFormat="1" ht="101.85" customHeight="1" thickBot="1" x14ac:dyDescent="0.35">
      <c r="B60" s="353" t="s">
        <v>230</v>
      </c>
      <c r="C60" s="350" t="s">
        <v>231</v>
      </c>
      <c r="D60" s="350">
        <v>65.900000000000006</v>
      </c>
      <c r="E60" s="117" t="s">
        <v>232</v>
      </c>
      <c r="F60" s="282" t="s">
        <v>233</v>
      </c>
      <c r="G60" s="136" t="s">
        <v>234</v>
      </c>
      <c r="H60" s="117">
        <v>1</v>
      </c>
      <c r="I60" s="118"/>
      <c r="J60" s="119"/>
      <c r="K60" s="118"/>
      <c r="L60" s="437"/>
      <c r="M60" s="337">
        <f>'PROGRAMACIÓN DE META '!AE54</f>
        <v>0</v>
      </c>
      <c r="N60" s="434" t="s">
        <v>485</v>
      </c>
      <c r="O60" s="247" t="s">
        <v>207</v>
      </c>
      <c r="P60" s="193" t="s">
        <v>112</v>
      </c>
      <c r="Q60" s="140"/>
      <c r="R60" s="141"/>
      <c r="S60" s="140"/>
      <c r="T60" s="121" t="s">
        <v>0</v>
      </c>
      <c r="AK60" s="342" t="s">
        <v>478</v>
      </c>
    </row>
    <row r="61" spans="2:37" s="33" customFormat="1" ht="85.5" customHeight="1" thickBot="1" x14ac:dyDescent="0.35">
      <c r="B61" s="353" t="s">
        <v>235</v>
      </c>
      <c r="C61" s="351"/>
      <c r="D61" s="351"/>
      <c r="E61" s="130" t="s">
        <v>236</v>
      </c>
      <c r="F61" s="181" t="s">
        <v>237</v>
      </c>
      <c r="G61" s="147" t="s">
        <v>238</v>
      </c>
      <c r="H61" s="146">
        <v>1</v>
      </c>
      <c r="I61" s="194"/>
      <c r="J61" s="195">
        <v>1</v>
      </c>
      <c r="K61" s="194"/>
      <c r="L61" s="449"/>
      <c r="M61" s="243">
        <f>'PROGRAMACIÓN DE META '!AE55</f>
        <v>1</v>
      </c>
      <c r="N61" s="256" t="s">
        <v>454</v>
      </c>
      <c r="O61" s="246" t="s">
        <v>239</v>
      </c>
      <c r="P61" s="196" t="s">
        <v>240</v>
      </c>
      <c r="Q61" s="134"/>
      <c r="R61" s="135" t="s">
        <v>0</v>
      </c>
      <c r="S61" s="134"/>
      <c r="T61" s="197"/>
      <c r="AK61" s="342"/>
    </row>
    <row r="62" spans="2:37" s="33" customFormat="1" ht="119.1" customHeight="1" thickBot="1" x14ac:dyDescent="0.35">
      <c r="B62" s="353" t="s">
        <v>235</v>
      </c>
      <c r="C62" s="350" t="s">
        <v>241</v>
      </c>
      <c r="D62" s="350">
        <v>65.2</v>
      </c>
      <c r="E62" s="117" t="s">
        <v>242</v>
      </c>
      <c r="F62" s="282" t="s">
        <v>243</v>
      </c>
      <c r="G62" s="136" t="s">
        <v>244</v>
      </c>
      <c r="H62" s="120">
        <v>1</v>
      </c>
      <c r="I62" s="118"/>
      <c r="J62" s="119"/>
      <c r="K62" s="118"/>
      <c r="L62" s="437">
        <v>0.15</v>
      </c>
      <c r="M62" s="337" t="e">
        <f ca="1">'PROGRAMACIÓN DE META '!AE56</f>
        <v>#NAME?</v>
      </c>
      <c r="N62" s="257"/>
      <c r="O62" s="247" t="s">
        <v>207</v>
      </c>
      <c r="P62" s="193" t="s">
        <v>245</v>
      </c>
      <c r="Q62" s="140"/>
      <c r="R62" s="141"/>
      <c r="S62" s="140"/>
      <c r="T62" s="121" t="s">
        <v>0</v>
      </c>
      <c r="AK62" s="342" t="s">
        <v>489</v>
      </c>
    </row>
    <row r="63" spans="2:37" s="33" customFormat="1" ht="80.099999999999994" customHeight="1" thickBot="1" x14ac:dyDescent="0.35">
      <c r="B63" s="353" t="s">
        <v>235</v>
      </c>
      <c r="C63" s="352"/>
      <c r="D63" s="352"/>
      <c r="E63" s="307" t="s">
        <v>246</v>
      </c>
      <c r="F63" s="150" t="s">
        <v>247</v>
      </c>
      <c r="G63" s="143" t="s">
        <v>248</v>
      </c>
      <c r="H63" s="142">
        <v>1</v>
      </c>
      <c r="I63" s="198"/>
      <c r="J63" s="199"/>
      <c r="K63" s="198">
        <v>1</v>
      </c>
      <c r="L63" s="450"/>
      <c r="M63" s="242">
        <f>'PROGRAMACIÓN DE META '!AE57</f>
        <v>1</v>
      </c>
      <c r="N63" s="255" t="s">
        <v>455</v>
      </c>
      <c r="O63" s="248" t="s">
        <v>207</v>
      </c>
      <c r="P63" s="200" t="s">
        <v>249</v>
      </c>
      <c r="Q63" s="127"/>
      <c r="R63" s="128"/>
      <c r="S63" s="127" t="s">
        <v>0</v>
      </c>
      <c r="T63" s="201"/>
      <c r="AK63" s="342"/>
    </row>
    <row r="64" spans="2:37" s="33" customFormat="1" ht="80.099999999999994" customHeight="1" thickBot="1" x14ac:dyDescent="0.35">
      <c r="B64" s="353"/>
      <c r="C64" s="352"/>
      <c r="D64" s="352"/>
      <c r="E64" s="123" t="s">
        <v>250</v>
      </c>
      <c r="F64" s="150" t="s">
        <v>251</v>
      </c>
      <c r="G64" s="143" t="s">
        <v>252</v>
      </c>
      <c r="H64" s="202">
        <v>0.05</v>
      </c>
      <c r="I64" s="203"/>
      <c r="J64" s="204"/>
      <c r="K64" s="203"/>
      <c r="L64" s="451"/>
      <c r="M64" s="336">
        <f>'PROGRAMACIÓN DE META '!AE58</f>
        <v>0</v>
      </c>
      <c r="N64" s="255"/>
      <c r="O64" s="248" t="s">
        <v>207</v>
      </c>
      <c r="P64" s="200" t="s">
        <v>245</v>
      </c>
      <c r="Q64" s="127"/>
      <c r="R64" s="128"/>
      <c r="S64" s="127"/>
      <c r="T64" s="201" t="s">
        <v>0</v>
      </c>
      <c r="AK64" s="342" t="s">
        <v>490</v>
      </c>
    </row>
    <row r="65" spans="2:37" s="317" customFormat="1" ht="80.099999999999994" customHeight="1" thickBot="1" x14ac:dyDescent="0.35">
      <c r="B65" s="353"/>
      <c r="C65" s="352"/>
      <c r="D65" s="352"/>
      <c r="E65" s="307" t="s">
        <v>253</v>
      </c>
      <c r="F65" s="308" t="s">
        <v>254</v>
      </c>
      <c r="G65" s="308" t="s">
        <v>255</v>
      </c>
      <c r="H65" s="307">
        <v>1</v>
      </c>
      <c r="I65" s="309"/>
      <c r="J65" s="310"/>
      <c r="K65" s="309">
        <v>1</v>
      </c>
      <c r="L65" s="452"/>
      <c r="M65" s="311">
        <f>'PROGRAMACIÓN DE META '!AE59</f>
        <v>1</v>
      </c>
      <c r="N65" s="259" t="s">
        <v>458</v>
      </c>
      <c r="O65" s="313" t="s">
        <v>207</v>
      </c>
      <c r="P65" s="314" t="s">
        <v>256</v>
      </c>
      <c r="Q65" s="315"/>
      <c r="R65" s="316"/>
      <c r="S65" s="315" t="s">
        <v>0</v>
      </c>
      <c r="T65" s="316"/>
      <c r="AK65" s="342" t="s">
        <v>491</v>
      </c>
    </row>
    <row r="66" spans="2:37" s="317" customFormat="1" ht="87" customHeight="1" thickBot="1" x14ac:dyDescent="0.35">
      <c r="B66" s="353"/>
      <c r="C66" s="352"/>
      <c r="D66" s="352"/>
      <c r="E66" s="307" t="s">
        <v>257</v>
      </c>
      <c r="F66" s="308" t="s">
        <v>258</v>
      </c>
      <c r="G66" s="308" t="s">
        <v>259</v>
      </c>
      <c r="H66" s="307">
        <v>2</v>
      </c>
      <c r="I66" s="309"/>
      <c r="J66" s="310">
        <v>1</v>
      </c>
      <c r="K66" s="309"/>
      <c r="L66" s="452"/>
      <c r="M66" s="336">
        <f>'PROGRAMACIÓN DE META '!AE60</f>
        <v>0.5</v>
      </c>
      <c r="N66" s="312" t="s">
        <v>456</v>
      </c>
      <c r="O66" s="313" t="s">
        <v>207</v>
      </c>
      <c r="P66" s="314" t="s">
        <v>245</v>
      </c>
      <c r="Q66" s="315"/>
      <c r="R66" s="316" t="s">
        <v>0</v>
      </c>
      <c r="S66" s="315"/>
      <c r="T66" s="316" t="s">
        <v>0</v>
      </c>
      <c r="AK66" s="342" t="s">
        <v>482</v>
      </c>
    </row>
    <row r="67" spans="2:37" s="317" customFormat="1" ht="120" customHeight="1" thickBot="1" x14ac:dyDescent="0.35">
      <c r="B67" s="353"/>
      <c r="C67" s="352"/>
      <c r="D67" s="352"/>
      <c r="E67" s="307" t="s">
        <v>260</v>
      </c>
      <c r="F67" s="308" t="s">
        <v>261</v>
      </c>
      <c r="G67" s="308" t="s">
        <v>262</v>
      </c>
      <c r="H67" s="307">
        <v>1</v>
      </c>
      <c r="I67" s="309"/>
      <c r="J67" s="310">
        <v>1</v>
      </c>
      <c r="K67" s="309"/>
      <c r="L67" s="452"/>
      <c r="M67" s="311">
        <f>'PROGRAMACIÓN DE META '!AE61</f>
        <v>1</v>
      </c>
      <c r="N67" s="312" t="s">
        <v>459</v>
      </c>
      <c r="O67" s="313" t="s">
        <v>207</v>
      </c>
      <c r="P67" s="314" t="s">
        <v>245</v>
      </c>
      <c r="Q67" s="315"/>
      <c r="R67" s="316" t="s">
        <v>0</v>
      </c>
      <c r="S67" s="315"/>
      <c r="T67" s="316"/>
      <c r="AK67" s="342"/>
    </row>
    <row r="68" spans="2:37" s="317" customFormat="1" ht="106.7" customHeight="1" thickBot="1" x14ac:dyDescent="0.35">
      <c r="B68" s="353"/>
      <c r="C68" s="352"/>
      <c r="D68" s="352"/>
      <c r="E68" s="307" t="s">
        <v>263</v>
      </c>
      <c r="F68" s="308" t="s">
        <v>264</v>
      </c>
      <c r="G68" s="308" t="s">
        <v>265</v>
      </c>
      <c r="H68" s="307">
        <v>1</v>
      </c>
      <c r="I68" s="309"/>
      <c r="J68" s="310"/>
      <c r="K68" s="309">
        <v>1</v>
      </c>
      <c r="L68" s="452"/>
      <c r="M68" s="311">
        <f>'PROGRAMACIÓN DE META '!AE62</f>
        <v>1</v>
      </c>
      <c r="N68" s="259" t="s">
        <v>460</v>
      </c>
      <c r="O68" s="313" t="s">
        <v>207</v>
      </c>
      <c r="P68" s="314" t="s">
        <v>245</v>
      </c>
      <c r="Q68" s="315"/>
      <c r="R68" s="316"/>
      <c r="S68" s="315" t="s">
        <v>0</v>
      </c>
      <c r="T68" s="316"/>
      <c r="AK68" s="342"/>
    </row>
    <row r="69" spans="2:37" s="317" customFormat="1" ht="82.5" customHeight="1" thickBot="1" x14ac:dyDescent="0.35">
      <c r="B69" s="353"/>
      <c r="C69" s="352"/>
      <c r="D69" s="352"/>
      <c r="E69" s="307" t="s">
        <v>266</v>
      </c>
      <c r="F69" s="308" t="s">
        <v>267</v>
      </c>
      <c r="G69" s="308" t="s">
        <v>268</v>
      </c>
      <c r="H69" s="307">
        <v>1</v>
      </c>
      <c r="I69" s="309"/>
      <c r="J69" s="310"/>
      <c r="K69" s="309"/>
      <c r="L69" s="452"/>
      <c r="M69" s="336">
        <f>'PROGRAMACIÓN DE META '!AE63</f>
        <v>0</v>
      </c>
      <c r="N69" s="312"/>
      <c r="O69" s="313" t="s">
        <v>207</v>
      </c>
      <c r="P69" s="314" t="s">
        <v>269</v>
      </c>
      <c r="Q69" s="315"/>
      <c r="R69" s="316"/>
      <c r="S69" s="315"/>
      <c r="T69" s="316" t="s">
        <v>0</v>
      </c>
      <c r="AK69" s="342" t="s">
        <v>492</v>
      </c>
    </row>
    <row r="70" spans="2:37" s="317" customFormat="1" ht="93.6" customHeight="1" thickBot="1" x14ac:dyDescent="0.35">
      <c r="B70" s="353" t="s">
        <v>235</v>
      </c>
      <c r="C70" s="352"/>
      <c r="D70" s="352"/>
      <c r="E70" s="307" t="s">
        <v>270</v>
      </c>
      <c r="F70" s="308" t="s">
        <v>271</v>
      </c>
      <c r="G70" s="308" t="s">
        <v>272</v>
      </c>
      <c r="H70" s="307">
        <v>1</v>
      </c>
      <c r="I70" s="318"/>
      <c r="J70" s="310">
        <v>1</v>
      </c>
      <c r="K70" s="318"/>
      <c r="L70" s="452"/>
      <c r="M70" s="311">
        <f>'PROGRAMACIÓN DE META '!AE64</f>
        <v>1</v>
      </c>
      <c r="N70" s="312" t="s">
        <v>446</v>
      </c>
      <c r="O70" s="313" t="s">
        <v>207</v>
      </c>
      <c r="P70" s="314" t="s">
        <v>245</v>
      </c>
      <c r="Q70" s="319"/>
      <c r="R70" s="316" t="s">
        <v>0</v>
      </c>
      <c r="S70" s="319"/>
      <c r="T70" s="316"/>
      <c r="AK70" s="342"/>
    </row>
    <row r="71" spans="2:37" s="317" customFormat="1" ht="120.95" customHeight="1" thickBot="1" x14ac:dyDescent="0.35">
      <c r="B71" s="353" t="s">
        <v>235</v>
      </c>
      <c r="C71" s="352"/>
      <c r="D71" s="352"/>
      <c r="E71" s="307" t="s">
        <v>273</v>
      </c>
      <c r="F71" s="308" t="s">
        <v>274</v>
      </c>
      <c r="G71" s="308" t="s">
        <v>275</v>
      </c>
      <c r="H71" s="307">
        <v>1</v>
      </c>
      <c r="I71" s="309"/>
      <c r="J71" s="310"/>
      <c r="K71" s="309"/>
      <c r="L71" s="452"/>
      <c r="M71" s="336">
        <f>'PROGRAMACIÓN DE META '!AE65</f>
        <v>0</v>
      </c>
      <c r="N71" s="312"/>
      <c r="O71" s="313" t="s">
        <v>207</v>
      </c>
      <c r="P71" s="314" t="s">
        <v>245</v>
      </c>
      <c r="Q71" s="315"/>
      <c r="R71" s="316"/>
      <c r="S71" s="315"/>
      <c r="T71" s="316" t="s">
        <v>0</v>
      </c>
      <c r="AK71" s="342" t="s">
        <v>493</v>
      </c>
    </row>
    <row r="72" spans="2:37" s="317" customFormat="1" ht="110.1" customHeight="1" thickBot="1" x14ac:dyDescent="0.35">
      <c r="B72" s="353" t="s">
        <v>235</v>
      </c>
      <c r="C72" s="352"/>
      <c r="D72" s="352"/>
      <c r="E72" s="307" t="s">
        <v>276</v>
      </c>
      <c r="F72" s="308" t="s">
        <v>277</v>
      </c>
      <c r="G72" s="308" t="s">
        <v>278</v>
      </c>
      <c r="H72" s="320">
        <v>0.1</v>
      </c>
      <c r="I72" s="321"/>
      <c r="J72" s="322"/>
      <c r="K72" s="321"/>
      <c r="L72" s="453"/>
      <c r="M72" s="336">
        <f>'PROGRAMACIÓN DE META '!AE66</f>
        <v>0</v>
      </c>
      <c r="N72" s="312"/>
      <c r="O72" s="313" t="s">
        <v>207</v>
      </c>
      <c r="P72" s="314" t="s">
        <v>245</v>
      </c>
      <c r="Q72" s="315"/>
      <c r="R72" s="316"/>
      <c r="S72" s="315"/>
      <c r="T72" s="316" t="s">
        <v>0</v>
      </c>
      <c r="AK72" s="342" t="s">
        <v>494</v>
      </c>
    </row>
    <row r="73" spans="2:37" s="317" customFormat="1" ht="120.6" customHeight="1" thickBot="1" x14ac:dyDescent="0.35">
      <c r="B73" s="353" t="s">
        <v>235</v>
      </c>
      <c r="C73" s="351"/>
      <c r="D73" s="351"/>
      <c r="E73" s="323" t="s">
        <v>279</v>
      </c>
      <c r="F73" s="324" t="s">
        <v>280</v>
      </c>
      <c r="G73" s="324" t="s">
        <v>281</v>
      </c>
      <c r="H73" s="323">
        <v>3</v>
      </c>
      <c r="I73" s="325"/>
      <c r="J73" s="326">
        <v>1</v>
      </c>
      <c r="K73" s="325">
        <v>1</v>
      </c>
      <c r="L73" s="454"/>
      <c r="M73" s="338">
        <f>'PROGRAMACIÓN DE META '!AE67</f>
        <v>0.66666666666666663</v>
      </c>
      <c r="N73" s="327" t="s">
        <v>461</v>
      </c>
      <c r="O73" s="328" t="s">
        <v>207</v>
      </c>
      <c r="P73" s="329" t="s">
        <v>245</v>
      </c>
      <c r="Q73" s="330"/>
      <c r="R73" s="331" t="s">
        <v>0</v>
      </c>
      <c r="S73" s="330" t="s">
        <v>0</v>
      </c>
      <c r="T73" s="331" t="s">
        <v>0</v>
      </c>
      <c r="AK73" s="342" t="s">
        <v>495</v>
      </c>
    </row>
    <row r="74" spans="2:37" s="33" customFormat="1" ht="83.25" customHeight="1" thickBot="1" x14ac:dyDescent="0.35">
      <c r="B74" s="353" t="s">
        <v>282</v>
      </c>
      <c r="C74" s="350" t="s">
        <v>283</v>
      </c>
      <c r="D74" s="350">
        <v>61</v>
      </c>
      <c r="E74" s="117" t="s">
        <v>284</v>
      </c>
      <c r="F74" s="282" t="s">
        <v>285</v>
      </c>
      <c r="G74" s="136" t="s">
        <v>286</v>
      </c>
      <c r="H74" s="120">
        <v>1</v>
      </c>
      <c r="I74" s="118"/>
      <c r="J74" s="264">
        <v>0.8</v>
      </c>
      <c r="K74" s="118"/>
      <c r="L74" s="437"/>
      <c r="M74" s="337">
        <f>'PROGRAMACIÓN DE META '!AE68</f>
        <v>0.8</v>
      </c>
      <c r="N74" s="254" t="s">
        <v>462</v>
      </c>
      <c r="O74" s="244" t="s">
        <v>32</v>
      </c>
      <c r="P74" s="193" t="s">
        <v>287</v>
      </c>
      <c r="Q74" s="140"/>
      <c r="R74" s="141" t="s">
        <v>0</v>
      </c>
      <c r="S74" s="140"/>
      <c r="T74" s="121"/>
      <c r="AK74" s="342" t="s">
        <v>496</v>
      </c>
    </row>
    <row r="75" spans="2:37" s="33" customFormat="1" ht="75" customHeight="1" thickBot="1" x14ac:dyDescent="0.35">
      <c r="B75" s="353" t="s">
        <v>225</v>
      </c>
      <c r="C75" s="352" t="s">
        <v>225</v>
      </c>
      <c r="D75" s="352"/>
      <c r="E75" s="123" t="s">
        <v>288</v>
      </c>
      <c r="F75" s="150" t="s">
        <v>289</v>
      </c>
      <c r="G75" s="143" t="s">
        <v>290</v>
      </c>
      <c r="H75" s="142">
        <v>2</v>
      </c>
      <c r="I75" s="198"/>
      <c r="J75" s="199">
        <v>1</v>
      </c>
      <c r="K75" s="198"/>
      <c r="L75" s="450"/>
      <c r="M75" s="336">
        <f>'PROGRAMACIÓN DE META '!AE69</f>
        <v>0.5</v>
      </c>
      <c r="N75" s="255" t="s">
        <v>463</v>
      </c>
      <c r="O75" s="245" t="s">
        <v>291</v>
      </c>
      <c r="P75" s="200" t="s">
        <v>292</v>
      </c>
      <c r="Q75" s="127"/>
      <c r="R75" s="128" t="s">
        <v>0</v>
      </c>
      <c r="S75" s="127"/>
      <c r="T75" s="201" t="s">
        <v>0</v>
      </c>
      <c r="AK75" s="342" t="s">
        <v>497</v>
      </c>
    </row>
    <row r="76" spans="2:37" s="33" customFormat="1" ht="124.35" customHeight="1" thickBot="1" x14ac:dyDescent="0.35">
      <c r="B76" s="353"/>
      <c r="C76" s="352"/>
      <c r="D76" s="352"/>
      <c r="E76" s="123" t="s">
        <v>293</v>
      </c>
      <c r="F76" s="150" t="s">
        <v>294</v>
      </c>
      <c r="G76" s="143" t="s">
        <v>295</v>
      </c>
      <c r="H76" s="142">
        <v>3</v>
      </c>
      <c r="I76" s="198"/>
      <c r="J76" s="332"/>
      <c r="K76" s="198">
        <v>0.3</v>
      </c>
      <c r="L76" s="450"/>
      <c r="M76" s="336">
        <f>'PROGRAMACIÓN DE META '!AE70</f>
        <v>9.9999999999999992E-2</v>
      </c>
      <c r="N76" s="255" t="s">
        <v>464</v>
      </c>
      <c r="O76" s="245" t="s">
        <v>291</v>
      </c>
      <c r="P76" s="200" t="s">
        <v>296</v>
      </c>
      <c r="Q76" s="127"/>
      <c r="R76" s="128" t="s">
        <v>0</v>
      </c>
      <c r="S76" s="127" t="s">
        <v>0</v>
      </c>
      <c r="T76" s="201" t="s">
        <v>0</v>
      </c>
      <c r="AK76" s="342" t="s">
        <v>498</v>
      </c>
    </row>
    <row r="77" spans="2:37" s="33" customFormat="1" ht="86.25" customHeight="1" thickBot="1" x14ac:dyDescent="0.35">
      <c r="B77" s="353"/>
      <c r="C77" s="352"/>
      <c r="D77" s="352"/>
      <c r="E77" s="123" t="s">
        <v>297</v>
      </c>
      <c r="F77" s="150" t="s">
        <v>298</v>
      </c>
      <c r="G77" s="143" t="s">
        <v>299</v>
      </c>
      <c r="H77" s="142">
        <v>1</v>
      </c>
      <c r="I77" s="198"/>
      <c r="J77" s="199"/>
      <c r="K77" s="198"/>
      <c r="L77" s="450"/>
      <c r="M77" s="336">
        <f>'PROGRAMACIÓN DE META '!AE71</f>
        <v>0</v>
      </c>
      <c r="N77" s="288" t="s">
        <v>435</v>
      </c>
      <c r="O77" s="245" t="s">
        <v>300</v>
      </c>
      <c r="P77" s="200" t="s">
        <v>301</v>
      </c>
      <c r="Q77" s="127"/>
      <c r="R77" s="128"/>
      <c r="S77" s="127"/>
      <c r="T77" s="201" t="s">
        <v>0</v>
      </c>
      <c r="AK77" s="342" t="s">
        <v>499</v>
      </c>
    </row>
    <row r="78" spans="2:37" s="33" customFormat="1" ht="101.85" customHeight="1" thickBot="1" x14ac:dyDescent="0.35">
      <c r="B78" s="353"/>
      <c r="C78" s="352"/>
      <c r="D78" s="352"/>
      <c r="E78" s="123" t="s">
        <v>302</v>
      </c>
      <c r="F78" s="150" t="s">
        <v>303</v>
      </c>
      <c r="G78" s="143" t="s">
        <v>304</v>
      </c>
      <c r="H78" s="123">
        <v>1</v>
      </c>
      <c r="I78" s="198"/>
      <c r="J78" s="199"/>
      <c r="K78" s="198"/>
      <c r="L78" s="450"/>
      <c r="M78" s="336">
        <f>'PROGRAMACIÓN DE META '!AE72</f>
        <v>0</v>
      </c>
      <c r="N78" s="288" t="s">
        <v>435</v>
      </c>
      <c r="O78" s="245" t="s">
        <v>32</v>
      </c>
      <c r="P78" s="200" t="s">
        <v>301</v>
      </c>
      <c r="Q78" s="127"/>
      <c r="R78" s="128"/>
      <c r="S78" s="127"/>
      <c r="T78" s="201" t="s">
        <v>0</v>
      </c>
      <c r="AK78" s="342" t="s">
        <v>500</v>
      </c>
    </row>
    <row r="79" spans="2:37" s="33" customFormat="1" ht="95.1" customHeight="1" thickBot="1" x14ac:dyDescent="0.35">
      <c r="B79" s="353"/>
      <c r="C79" s="352"/>
      <c r="D79" s="352"/>
      <c r="E79" s="123" t="s">
        <v>305</v>
      </c>
      <c r="F79" s="150" t="s">
        <v>306</v>
      </c>
      <c r="G79" s="143" t="s">
        <v>307</v>
      </c>
      <c r="H79" s="142">
        <v>3</v>
      </c>
      <c r="I79" s="198"/>
      <c r="J79" s="199">
        <v>3</v>
      </c>
      <c r="K79" s="198">
        <v>3</v>
      </c>
      <c r="L79" s="450"/>
      <c r="M79" s="336" t="e">
        <f ca="1">'PROGRAMACIÓN DE META '!AE73</f>
        <v>#NAME?</v>
      </c>
      <c r="N79" s="255" t="s">
        <v>465</v>
      </c>
      <c r="O79" s="245" t="s">
        <v>291</v>
      </c>
      <c r="P79" s="200" t="s">
        <v>308</v>
      </c>
      <c r="Q79" s="127"/>
      <c r="R79" s="128" t="s">
        <v>0</v>
      </c>
      <c r="S79" s="127" t="s">
        <v>0</v>
      </c>
      <c r="T79" s="201" t="s">
        <v>0</v>
      </c>
      <c r="AK79" s="342" t="s">
        <v>501</v>
      </c>
    </row>
    <row r="80" spans="2:37" s="33" customFormat="1" ht="90" customHeight="1" thickBot="1" x14ac:dyDescent="0.35">
      <c r="B80" s="353"/>
      <c r="C80" s="351"/>
      <c r="D80" s="351"/>
      <c r="E80" s="130" t="s">
        <v>309</v>
      </c>
      <c r="F80" s="181" t="s">
        <v>310</v>
      </c>
      <c r="G80" s="147" t="s">
        <v>311</v>
      </c>
      <c r="H80" s="146">
        <v>1</v>
      </c>
      <c r="I80" s="194"/>
      <c r="J80" s="333">
        <v>0</v>
      </c>
      <c r="K80" s="194"/>
      <c r="L80" s="449"/>
      <c r="M80" s="338">
        <f>'PROGRAMACIÓN DE META '!AE74</f>
        <v>0</v>
      </c>
      <c r="N80" s="334" t="s">
        <v>466</v>
      </c>
      <c r="O80" s="246" t="s">
        <v>291</v>
      </c>
      <c r="P80" s="196" t="s">
        <v>301</v>
      </c>
      <c r="Q80" s="134"/>
      <c r="R80" s="135" t="s">
        <v>0</v>
      </c>
      <c r="S80" s="134"/>
      <c r="T80" s="197"/>
      <c r="AK80" s="342" t="s">
        <v>483</v>
      </c>
    </row>
    <row r="81" spans="2:37" s="33" customFormat="1" ht="133.5" customHeight="1" thickBot="1" x14ac:dyDescent="0.35">
      <c r="B81" s="402" t="s">
        <v>312</v>
      </c>
      <c r="C81" s="350" t="s">
        <v>313</v>
      </c>
      <c r="D81" s="350" t="s">
        <v>167</v>
      </c>
      <c r="E81" s="117" t="s">
        <v>314</v>
      </c>
      <c r="F81" s="282" t="s">
        <v>315</v>
      </c>
      <c r="G81" s="136" t="s">
        <v>316</v>
      </c>
      <c r="H81" s="120">
        <v>3</v>
      </c>
      <c r="I81" s="118"/>
      <c r="J81" s="119">
        <v>3</v>
      </c>
      <c r="K81" s="118"/>
      <c r="L81" s="437"/>
      <c r="M81" s="241">
        <f>'PROGRAMACIÓN DE META '!AE75</f>
        <v>1</v>
      </c>
      <c r="N81" s="254" t="s">
        <v>447</v>
      </c>
      <c r="O81" s="244" t="s">
        <v>317</v>
      </c>
      <c r="P81" s="120" t="s">
        <v>318</v>
      </c>
      <c r="Q81" s="140"/>
      <c r="R81" s="141" t="s">
        <v>0</v>
      </c>
      <c r="S81" s="140" t="s">
        <v>0</v>
      </c>
      <c r="T81" s="121" t="s">
        <v>0</v>
      </c>
      <c r="AK81" s="342"/>
    </row>
    <row r="82" spans="2:37" s="33" customFormat="1" ht="108.95" customHeight="1" thickBot="1" x14ac:dyDescent="0.35">
      <c r="B82" s="402"/>
      <c r="C82" s="352"/>
      <c r="D82" s="352"/>
      <c r="E82" s="123" t="s">
        <v>319</v>
      </c>
      <c r="F82" s="150" t="s">
        <v>320</v>
      </c>
      <c r="G82" s="143" t="s">
        <v>321</v>
      </c>
      <c r="H82" s="142">
        <v>1</v>
      </c>
      <c r="I82" s="198"/>
      <c r="J82" s="199">
        <v>1</v>
      </c>
      <c r="K82" s="198"/>
      <c r="L82" s="450"/>
      <c r="M82" s="242">
        <f>'PROGRAMACIÓN DE META '!AE76</f>
        <v>1</v>
      </c>
      <c r="N82" s="255" t="s">
        <v>448</v>
      </c>
      <c r="O82" s="245" t="s">
        <v>317</v>
      </c>
      <c r="P82" s="142" t="s">
        <v>318</v>
      </c>
      <c r="Q82" s="127"/>
      <c r="R82" s="128" t="s">
        <v>0</v>
      </c>
      <c r="S82" s="127"/>
      <c r="T82" s="201"/>
      <c r="AK82" s="342"/>
    </row>
    <row r="83" spans="2:37" s="33" customFormat="1" ht="66.95" customHeight="1" thickBot="1" x14ac:dyDescent="0.35">
      <c r="B83" s="402"/>
      <c r="C83" s="352"/>
      <c r="D83" s="352"/>
      <c r="E83" s="123" t="s">
        <v>322</v>
      </c>
      <c r="F83" s="150" t="s">
        <v>323</v>
      </c>
      <c r="G83" s="143" t="s">
        <v>324</v>
      </c>
      <c r="H83" s="142">
        <v>1</v>
      </c>
      <c r="I83" s="198"/>
      <c r="J83" s="199"/>
      <c r="K83" s="198">
        <v>1</v>
      </c>
      <c r="L83" s="450"/>
      <c r="M83" s="242">
        <f>'PROGRAMACIÓN DE META '!AE77</f>
        <v>1</v>
      </c>
      <c r="N83" s="255" t="s">
        <v>467</v>
      </c>
      <c r="O83" s="245" t="s">
        <v>317</v>
      </c>
      <c r="P83" s="142" t="s">
        <v>318</v>
      </c>
      <c r="Q83" s="127"/>
      <c r="R83" s="128"/>
      <c r="S83" s="127" t="s">
        <v>0</v>
      </c>
      <c r="T83" s="201"/>
      <c r="AK83" s="342"/>
    </row>
    <row r="84" spans="2:37" s="33" customFormat="1" ht="116.25" customHeight="1" thickBot="1" x14ac:dyDescent="0.35">
      <c r="B84" s="402"/>
      <c r="C84" s="352"/>
      <c r="D84" s="352"/>
      <c r="E84" s="123" t="s">
        <v>325</v>
      </c>
      <c r="F84" s="150" t="s">
        <v>326</v>
      </c>
      <c r="G84" s="143" t="s">
        <v>327</v>
      </c>
      <c r="H84" s="142">
        <v>3</v>
      </c>
      <c r="I84" s="198"/>
      <c r="J84" s="199">
        <v>1</v>
      </c>
      <c r="K84" s="198">
        <v>2</v>
      </c>
      <c r="L84" s="450"/>
      <c r="M84" s="242">
        <f>'PROGRAMACIÓN DE META '!AE78</f>
        <v>1</v>
      </c>
      <c r="N84" s="255" t="s">
        <v>449</v>
      </c>
      <c r="O84" s="245" t="s">
        <v>317</v>
      </c>
      <c r="P84" s="142" t="s">
        <v>318</v>
      </c>
      <c r="Q84" s="127"/>
      <c r="R84" s="128" t="s">
        <v>0</v>
      </c>
      <c r="S84" s="127" t="s">
        <v>0</v>
      </c>
      <c r="T84" s="201" t="s">
        <v>0</v>
      </c>
      <c r="AK84" s="342"/>
    </row>
    <row r="85" spans="2:37" s="33" customFormat="1" ht="213.75" customHeight="1" thickBot="1" x14ac:dyDescent="0.35">
      <c r="B85" s="402"/>
      <c r="C85" s="351"/>
      <c r="D85" s="351"/>
      <c r="E85" s="130" t="s">
        <v>328</v>
      </c>
      <c r="F85" s="181" t="s">
        <v>329</v>
      </c>
      <c r="G85" s="147" t="s">
        <v>330</v>
      </c>
      <c r="H85" s="130">
        <v>1</v>
      </c>
      <c r="I85" s="194"/>
      <c r="J85" s="195"/>
      <c r="K85" s="194">
        <v>1</v>
      </c>
      <c r="L85" s="449"/>
      <c r="M85" s="243">
        <f>'PROGRAMACIÓN DE META '!AE79</f>
        <v>1</v>
      </c>
      <c r="N85" s="288" t="s">
        <v>450</v>
      </c>
      <c r="O85" s="246" t="s">
        <v>317</v>
      </c>
      <c r="P85" s="146" t="s">
        <v>318</v>
      </c>
      <c r="Q85" s="134"/>
      <c r="R85" s="135"/>
      <c r="S85" s="134"/>
      <c r="T85" s="197" t="s">
        <v>0</v>
      </c>
      <c r="AK85" s="342"/>
    </row>
    <row r="86" spans="2:37" x14ac:dyDescent="0.3">
      <c r="B86" s="22"/>
      <c r="C86" s="22"/>
    </row>
    <row r="87" spans="2:37" x14ac:dyDescent="0.3">
      <c r="B87" s="22"/>
      <c r="C87" s="22"/>
    </row>
    <row r="88" spans="2:37" x14ac:dyDescent="0.3">
      <c r="B88" s="22"/>
      <c r="C88" s="22"/>
    </row>
    <row r="89" spans="2:37" x14ac:dyDescent="0.3">
      <c r="B89" s="22"/>
      <c r="C89" s="22"/>
    </row>
    <row r="90" spans="2:37" x14ac:dyDescent="0.3">
      <c r="B90" s="22"/>
      <c r="C90" s="22"/>
    </row>
    <row r="91" spans="2:37" x14ac:dyDescent="0.3">
      <c r="B91" s="22"/>
      <c r="C91" s="22"/>
    </row>
  </sheetData>
  <sheetProtection formatCells="0" formatColumns="0" formatRows="0" insertColumns="0" insertRows="0" insertHyperlinks="0" sort="0" autoFilter="0" pivotTables="0"/>
  <protectedRanges>
    <protectedRange sqref="G44:L44 G47:L47 G50:L50 G54:L54 N44:T44 O47:T47 O50:T50 N54:T54" name="EDITABLES"/>
    <protectedRange sqref="N11:N85" name="OBS"/>
    <protectedRange sqref="J11:L85" name="LOGRO"/>
  </protectedRanges>
  <autoFilter ref="B10:AJ85"/>
  <mergeCells count="57">
    <mergeCell ref="C74:C80"/>
    <mergeCell ref="D74:D80"/>
    <mergeCell ref="B81:B85"/>
    <mergeCell ref="C81:C85"/>
    <mergeCell ref="D81:D85"/>
    <mergeCell ref="B74:B80"/>
    <mergeCell ref="H8:H10"/>
    <mergeCell ref="C8:C10"/>
    <mergeCell ref="F8:F10"/>
    <mergeCell ref="B11:B28"/>
    <mergeCell ref="C11:C24"/>
    <mergeCell ref="D11:D24"/>
    <mergeCell ref="E23:E24"/>
    <mergeCell ref="C25:C28"/>
    <mergeCell ref="D25:D28"/>
    <mergeCell ref="P3:T3"/>
    <mergeCell ref="P4:T4"/>
    <mergeCell ref="P5:T5"/>
    <mergeCell ref="P6:T6"/>
    <mergeCell ref="B3:O6"/>
    <mergeCell ref="B7:D7"/>
    <mergeCell ref="I8:L8"/>
    <mergeCell ref="I9:J9"/>
    <mergeCell ref="K9:L9"/>
    <mergeCell ref="F7:T7"/>
    <mergeCell ref="Q8:T8"/>
    <mergeCell ref="Q9:R9"/>
    <mergeCell ref="S9:T9"/>
    <mergeCell ref="B8:B10"/>
    <mergeCell ref="G8:G10"/>
    <mergeCell ref="D8:D10"/>
    <mergeCell ref="O8:O10"/>
    <mergeCell ref="P8:P10"/>
    <mergeCell ref="E8:E10"/>
    <mergeCell ref="N8:N10"/>
    <mergeCell ref="M8:M10"/>
    <mergeCell ref="B29:B32"/>
    <mergeCell ref="C29:C32"/>
    <mergeCell ref="D29:D32"/>
    <mergeCell ref="B33:B58"/>
    <mergeCell ref="C33:C34"/>
    <mergeCell ref="D33:D34"/>
    <mergeCell ref="C35:C43"/>
    <mergeCell ref="D35:D43"/>
    <mergeCell ref="C44:C49"/>
    <mergeCell ref="D44:D49"/>
    <mergeCell ref="C50:C51"/>
    <mergeCell ref="D50:D51"/>
    <mergeCell ref="C52:C53"/>
    <mergeCell ref="D52:D53"/>
    <mergeCell ref="C54:C58"/>
    <mergeCell ref="D54:D58"/>
    <mergeCell ref="C60:C61"/>
    <mergeCell ref="D60:D61"/>
    <mergeCell ref="C62:C73"/>
    <mergeCell ref="B60:B73"/>
    <mergeCell ref="D62:D73"/>
  </mergeCells>
  <phoneticPr fontId="11" type="noConversion"/>
  <conditionalFormatting sqref="F52">
    <cfRule type="duplicateValues" dxfId="48" priority="1"/>
  </conditionalFormatting>
  <conditionalFormatting sqref="F52">
    <cfRule type="duplicateValues" dxfId="47" priority="2"/>
  </conditionalFormatting>
  <dataValidations count="1">
    <dataValidation type="list" allowBlank="1" showInputMessage="1" showErrorMessage="1" sqref="Q81:T83 Q11:T73">
      <formula1>$AJ$2:$AJ$3</formula1>
    </dataValidation>
  </dataValidations>
  <hyperlinks>
    <hyperlink ref="AK40" r:id="rId1"/>
    <hyperlink ref="N40" r:id="rId2"/>
  </hyperlinks>
  <pageMargins left="0.7" right="0.7" top="0.75" bottom="0.75" header="0.3" footer="0.3"/>
  <pageSetup scale="90" orientation="landscape" horizontalDpi="4294967292" verticalDpi="4294967292"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4"/>
  <sheetViews>
    <sheetView topLeftCell="A17" workbookViewId="0">
      <selection activeCell="G4" sqref="G4"/>
    </sheetView>
  </sheetViews>
  <sheetFormatPr baseColWidth="10" defaultColWidth="11.42578125" defaultRowHeight="15" x14ac:dyDescent="0.25"/>
  <cols>
    <col min="1" max="1" width="24.5703125" bestFit="1" customWidth="1"/>
    <col min="2" max="2" width="8.28515625" bestFit="1" customWidth="1"/>
    <col min="3" max="3" width="7.42578125" bestFit="1" customWidth="1"/>
    <col min="4" max="4" width="31" bestFit="1" customWidth="1"/>
    <col min="5" max="5" width="16.85546875" bestFit="1" customWidth="1"/>
    <col min="6" max="6" width="15.5703125" bestFit="1" customWidth="1"/>
    <col min="7" max="7" width="14.85546875" bestFit="1" customWidth="1"/>
    <col min="8" max="8" width="19.85546875" bestFit="1" customWidth="1"/>
    <col min="9" max="9" width="13.42578125" bestFit="1" customWidth="1"/>
    <col min="10" max="10" width="16.28515625" bestFit="1" customWidth="1"/>
    <col min="11" max="11" width="21.85546875" bestFit="1" customWidth="1"/>
    <col min="12" max="12" width="10.85546875" bestFit="1" customWidth="1"/>
    <col min="13" max="13" width="11.7109375" bestFit="1" customWidth="1"/>
    <col min="14" max="22" width="33.140625" bestFit="1" customWidth="1"/>
    <col min="23" max="23" width="29.42578125" bestFit="1" customWidth="1"/>
    <col min="24" max="24" width="37.85546875" bestFit="1" customWidth="1"/>
  </cols>
  <sheetData>
    <row r="3" spans="1:13" x14ac:dyDescent="0.25">
      <c r="B3" t="s">
        <v>331</v>
      </c>
      <c r="C3" t="s">
        <v>332</v>
      </c>
      <c r="D3" t="s">
        <v>333</v>
      </c>
      <c r="E3" t="s">
        <v>334</v>
      </c>
      <c r="F3" t="s">
        <v>335</v>
      </c>
      <c r="G3" t="s">
        <v>336</v>
      </c>
      <c r="H3" t="s">
        <v>337</v>
      </c>
      <c r="I3" t="s">
        <v>338</v>
      </c>
      <c r="J3" t="s">
        <v>339</v>
      </c>
      <c r="K3" t="s">
        <v>340</v>
      </c>
      <c r="L3" t="s">
        <v>341</v>
      </c>
      <c r="M3" t="s">
        <v>342</v>
      </c>
    </row>
    <row r="4" spans="1:13" x14ac:dyDescent="0.25">
      <c r="A4" t="s">
        <v>343</v>
      </c>
      <c r="B4" s="1">
        <v>0.70656565656565651</v>
      </c>
      <c r="C4" s="1">
        <v>1</v>
      </c>
      <c r="D4" s="1">
        <v>1</v>
      </c>
      <c r="E4" s="1">
        <v>0.71153846153846145</v>
      </c>
      <c r="F4" s="1">
        <v>0.5</v>
      </c>
      <c r="G4" s="1">
        <v>0.75</v>
      </c>
      <c r="H4" s="1">
        <v>0.75</v>
      </c>
      <c r="I4" s="1">
        <v>1</v>
      </c>
      <c r="J4" s="1">
        <v>0.92647058823529416</v>
      </c>
      <c r="K4" s="1">
        <v>1</v>
      </c>
      <c r="L4" s="1">
        <v>0.8</v>
      </c>
      <c r="M4" s="1">
        <v>0.78479500891265608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2"/>
  <sheetViews>
    <sheetView topLeftCell="A2" workbookViewId="0">
      <selection activeCell="B3" sqref="B3:C3"/>
    </sheetView>
  </sheetViews>
  <sheetFormatPr baseColWidth="10" defaultColWidth="11.42578125" defaultRowHeight="15" x14ac:dyDescent="0.25"/>
  <cols>
    <col min="2" max="3" width="11.28515625" customWidth="1"/>
  </cols>
  <sheetData>
    <row r="2" spans="2:6" x14ac:dyDescent="0.25">
      <c r="B2" s="1" t="s">
        <v>344</v>
      </c>
      <c r="C2" s="1" t="s">
        <v>345</v>
      </c>
      <c r="F2" s="1">
        <v>0</v>
      </c>
    </row>
    <row r="3" spans="2:6" x14ac:dyDescent="0.25">
      <c r="B3" s="2" t="s">
        <v>346</v>
      </c>
      <c r="C3" s="2">
        <v>9.9999999999999998E-17</v>
      </c>
      <c r="E3" t="e">
        <f>INDEX(Hoja1!$C$3:$C$230,MATCH(F2,Hoja1!$B$3:$B$230,0))</f>
        <v>#N/A</v>
      </c>
    </row>
    <row r="4" spans="2:6" x14ac:dyDescent="0.25">
      <c r="B4" s="1">
        <v>0.01</v>
      </c>
      <c r="C4" s="1">
        <v>0.01</v>
      </c>
    </row>
    <row r="5" spans="2:6" x14ac:dyDescent="0.25">
      <c r="B5" s="1">
        <v>0.02</v>
      </c>
      <c r="C5" s="1">
        <v>0.02</v>
      </c>
    </row>
    <row r="6" spans="2:6" x14ac:dyDescent="0.25">
      <c r="B6" s="1">
        <v>0.03</v>
      </c>
      <c r="C6" s="1">
        <v>0.03</v>
      </c>
    </row>
    <row r="7" spans="2:6" x14ac:dyDescent="0.25">
      <c r="B7" s="1">
        <v>0.04</v>
      </c>
      <c r="C7" s="1">
        <v>0.04</v>
      </c>
    </row>
    <row r="8" spans="2:6" x14ac:dyDescent="0.25">
      <c r="B8" s="1">
        <v>0.05</v>
      </c>
      <c r="C8" s="1">
        <v>0.05</v>
      </c>
    </row>
    <row r="9" spans="2:6" x14ac:dyDescent="0.25">
      <c r="B9" s="1">
        <v>0.06</v>
      </c>
      <c r="C9" s="1">
        <v>0.06</v>
      </c>
    </row>
    <row r="10" spans="2:6" x14ac:dyDescent="0.25">
      <c r="B10" s="1">
        <v>7.0000000000000007E-2</v>
      </c>
      <c r="C10" s="1">
        <v>7.0000000000000007E-2</v>
      </c>
    </row>
    <row r="11" spans="2:6" x14ac:dyDescent="0.25">
      <c r="B11" s="1">
        <v>0.08</v>
      </c>
      <c r="C11" s="1">
        <v>0.08</v>
      </c>
    </row>
    <row r="12" spans="2:6" x14ac:dyDescent="0.25">
      <c r="B12" s="1">
        <v>0.09</v>
      </c>
      <c r="C12" s="1">
        <v>0.09</v>
      </c>
    </row>
    <row r="13" spans="2:6" x14ac:dyDescent="0.25">
      <c r="B13" s="1">
        <v>0.1</v>
      </c>
      <c r="C13" s="1">
        <v>0.1</v>
      </c>
    </row>
    <row r="14" spans="2:6" x14ac:dyDescent="0.25">
      <c r="B14" s="1">
        <v>0.11</v>
      </c>
      <c r="C14" s="1">
        <v>0.11</v>
      </c>
    </row>
    <row r="15" spans="2:6" x14ac:dyDescent="0.25">
      <c r="B15" s="1">
        <v>0.12</v>
      </c>
      <c r="C15" s="1">
        <v>0.12</v>
      </c>
    </row>
    <row r="16" spans="2:6" x14ac:dyDescent="0.25">
      <c r="B16" s="1">
        <v>0.13</v>
      </c>
      <c r="C16" s="1">
        <v>0.13</v>
      </c>
    </row>
    <row r="17" spans="2:3" x14ac:dyDescent="0.25">
      <c r="B17" s="1">
        <v>0.14000000000000001</v>
      </c>
      <c r="C17" s="1">
        <v>0.14000000000000001</v>
      </c>
    </row>
    <row r="18" spans="2:3" x14ac:dyDescent="0.25">
      <c r="B18" s="1">
        <v>0.15</v>
      </c>
      <c r="C18" s="1">
        <v>0.15</v>
      </c>
    </row>
    <row r="19" spans="2:3" x14ac:dyDescent="0.25">
      <c r="B19" s="1">
        <v>0.16</v>
      </c>
      <c r="C19" s="1">
        <v>0.16</v>
      </c>
    </row>
    <row r="20" spans="2:3" x14ac:dyDescent="0.25">
      <c r="B20" s="1">
        <v>0.17</v>
      </c>
      <c r="C20" s="1">
        <v>0.17</v>
      </c>
    </row>
    <row r="21" spans="2:3" x14ac:dyDescent="0.25">
      <c r="B21" s="1">
        <v>0.18</v>
      </c>
      <c r="C21" s="1">
        <v>0.18</v>
      </c>
    </row>
    <row r="22" spans="2:3" x14ac:dyDescent="0.25">
      <c r="B22" s="1">
        <v>0.19</v>
      </c>
      <c r="C22" s="1">
        <v>0.19</v>
      </c>
    </row>
    <row r="23" spans="2:3" x14ac:dyDescent="0.25">
      <c r="B23" s="1">
        <v>0.2</v>
      </c>
      <c r="C23" s="1">
        <v>0.2</v>
      </c>
    </row>
    <row r="24" spans="2:3" x14ac:dyDescent="0.25">
      <c r="B24" s="1">
        <v>0.21</v>
      </c>
      <c r="C24" s="1">
        <v>0.21</v>
      </c>
    </row>
    <row r="25" spans="2:3" x14ac:dyDescent="0.25">
      <c r="B25" s="1">
        <v>0.22</v>
      </c>
      <c r="C25" s="1">
        <v>0.22</v>
      </c>
    </row>
    <row r="26" spans="2:3" x14ac:dyDescent="0.25">
      <c r="B26" s="1">
        <v>0.23</v>
      </c>
      <c r="C26" s="1">
        <v>0.23</v>
      </c>
    </row>
    <row r="27" spans="2:3" x14ac:dyDescent="0.25">
      <c r="B27" s="1">
        <v>0.24</v>
      </c>
      <c r="C27" s="1">
        <v>0.24</v>
      </c>
    </row>
    <row r="28" spans="2:3" x14ac:dyDescent="0.25">
      <c r="B28" s="1">
        <v>0.25</v>
      </c>
      <c r="C28" s="1">
        <v>0.25</v>
      </c>
    </row>
    <row r="29" spans="2:3" x14ac:dyDescent="0.25">
      <c r="B29" s="1">
        <v>0.26</v>
      </c>
      <c r="C29" s="1">
        <v>0.26</v>
      </c>
    </row>
    <row r="30" spans="2:3" x14ac:dyDescent="0.25">
      <c r="B30" s="1">
        <v>0.27</v>
      </c>
      <c r="C30" s="1">
        <v>0.27</v>
      </c>
    </row>
    <row r="31" spans="2:3" x14ac:dyDescent="0.25">
      <c r="B31" s="1">
        <v>0.28000000000000003</v>
      </c>
      <c r="C31" s="1">
        <v>0.28000000000000003</v>
      </c>
    </row>
    <row r="32" spans="2:3" x14ac:dyDescent="0.25">
      <c r="B32" s="1">
        <v>0.28999999999999998</v>
      </c>
      <c r="C32" s="1">
        <v>0.28999999999999998</v>
      </c>
    </row>
    <row r="33" spans="2:3" x14ac:dyDescent="0.25">
      <c r="B33" s="1">
        <v>0.3</v>
      </c>
      <c r="C33" s="1">
        <v>0.3</v>
      </c>
    </row>
    <row r="34" spans="2:3" x14ac:dyDescent="0.25">
      <c r="B34" s="1">
        <v>0.31</v>
      </c>
      <c r="C34" s="1">
        <v>0.31</v>
      </c>
    </row>
    <row r="35" spans="2:3" x14ac:dyDescent="0.25">
      <c r="B35" s="1">
        <v>0.32</v>
      </c>
      <c r="C35" s="1">
        <v>0.32</v>
      </c>
    </row>
    <row r="36" spans="2:3" x14ac:dyDescent="0.25">
      <c r="B36" s="1">
        <v>0.33</v>
      </c>
      <c r="C36" s="1">
        <v>0.33</v>
      </c>
    </row>
    <row r="37" spans="2:3" x14ac:dyDescent="0.25">
      <c r="B37" s="1">
        <v>0.34</v>
      </c>
      <c r="C37" s="1">
        <v>0.34</v>
      </c>
    </row>
    <row r="38" spans="2:3" x14ac:dyDescent="0.25">
      <c r="B38" s="1">
        <v>0.35</v>
      </c>
      <c r="C38" s="1">
        <v>0.35</v>
      </c>
    </row>
    <row r="39" spans="2:3" x14ac:dyDescent="0.25">
      <c r="B39" s="1">
        <v>0.36</v>
      </c>
      <c r="C39" s="1">
        <v>0.36</v>
      </c>
    </row>
    <row r="40" spans="2:3" x14ac:dyDescent="0.25">
      <c r="B40" s="1">
        <v>0.37</v>
      </c>
      <c r="C40" s="1">
        <v>0.37</v>
      </c>
    </row>
    <row r="41" spans="2:3" x14ac:dyDescent="0.25">
      <c r="B41" s="1">
        <v>0.38</v>
      </c>
      <c r="C41" s="1">
        <v>0.38</v>
      </c>
    </row>
    <row r="42" spans="2:3" x14ac:dyDescent="0.25">
      <c r="B42" s="1">
        <v>0.39</v>
      </c>
      <c r="C42" s="1">
        <v>0.39</v>
      </c>
    </row>
    <row r="43" spans="2:3" x14ac:dyDescent="0.25">
      <c r="B43" s="1">
        <v>0.4</v>
      </c>
      <c r="C43" s="1">
        <v>0.4</v>
      </c>
    </row>
    <row r="44" spans="2:3" x14ac:dyDescent="0.25">
      <c r="B44" s="1">
        <v>0.41</v>
      </c>
      <c r="C44" s="1">
        <v>0.41</v>
      </c>
    </row>
    <row r="45" spans="2:3" x14ac:dyDescent="0.25">
      <c r="B45" s="1">
        <v>0.42</v>
      </c>
      <c r="C45" s="1">
        <v>0.42</v>
      </c>
    </row>
    <row r="46" spans="2:3" x14ac:dyDescent="0.25">
      <c r="B46" s="1">
        <v>0.43</v>
      </c>
      <c r="C46" s="1">
        <v>0.43</v>
      </c>
    </row>
    <row r="47" spans="2:3" x14ac:dyDescent="0.25">
      <c r="B47" s="1">
        <v>0.44</v>
      </c>
      <c r="C47" s="1">
        <v>0.44</v>
      </c>
    </row>
    <row r="48" spans="2:3" x14ac:dyDescent="0.25">
      <c r="B48" s="1">
        <v>0.45</v>
      </c>
      <c r="C48" s="1">
        <v>0.45</v>
      </c>
    </row>
    <row r="49" spans="2:3" x14ac:dyDescent="0.25">
      <c r="B49" s="1">
        <v>0.46</v>
      </c>
      <c r="C49" s="1">
        <v>0.46</v>
      </c>
    </row>
    <row r="50" spans="2:3" x14ac:dyDescent="0.25">
      <c r="B50" s="1">
        <v>0.47</v>
      </c>
      <c r="C50" s="1">
        <v>0.47</v>
      </c>
    </row>
    <row r="51" spans="2:3" x14ac:dyDescent="0.25">
      <c r="B51" s="1">
        <v>0.48</v>
      </c>
      <c r="C51" s="1">
        <v>0.48</v>
      </c>
    </row>
    <row r="52" spans="2:3" x14ac:dyDescent="0.25">
      <c r="B52" s="1">
        <v>0.49</v>
      </c>
      <c r="C52" s="1">
        <v>0.49</v>
      </c>
    </row>
    <row r="53" spans="2:3" x14ac:dyDescent="0.25">
      <c r="B53" s="1">
        <v>0.5</v>
      </c>
      <c r="C53" s="1">
        <v>0.5</v>
      </c>
    </row>
    <row r="54" spans="2:3" x14ac:dyDescent="0.25">
      <c r="B54" s="1">
        <v>0.51</v>
      </c>
      <c r="C54" s="1">
        <v>0.51</v>
      </c>
    </row>
    <row r="55" spans="2:3" x14ac:dyDescent="0.25">
      <c r="B55" s="1">
        <v>0.52</v>
      </c>
      <c r="C55" s="1">
        <v>0.52</v>
      </c>
    </row>
    <row r="56" spans="2:3" x14ac:dyDescent="0.25">
      <c r="B56" s="1">
        <v>0.53</v>
      </c>
      <c r="C56" s="1">
        <v>0.53</v>
      </c>
    </row>
    <row r="57" spans="2:3" x14ac:dyDescent="0.25">
      <c r="B57" s="1">
        <v>0.54</v>
      </c>
      <c r="C57" s="1">
        <v>0.54</v>
      </c>
    </row>
    <row r="58" spans="2:3" x14ac:dyDescent="0.25">
      <c r="B58" s="1">
        <v>0.55000000000000004</v>
      </c>
      <c r="C58" s="1">
        <v>0.55000000000000004</v>
      </c>
    </row>
    <row r="59" spans="2:3" x14ac:dyDescent="0.25">
      <c r="B59" s="1">
        <v>0.56000000000000005</v>
      </c>
      <c r="C59" s="1">
        <v>0.56000000000000005</v>
      </c>
    </row>
    <row r="60" spans="2:3" x14ac:dyDescent="0.25">
      <c r="B60" s="1">
        <v>0.56999999999999995</v>
      </c>
      <c r="C60" s="1">
        <v>0.56999999999999995</v>
      </c>
    </row>
    <row r="61" spans="2:3" x14ac:dyDescent="0.25">
      <c r="B61" s="1">
        <v>0.57999999999999996</v>
      </c>
      <c r="C61" s="1">
        <v>0.57999999999999996</v>
      </c>
    </row>
    <row r="62" spans="2:3" x14ac:dyDescent="0.25">
      <c r="B62" s="1">
        <v>0.59</v>
      </c>
      <c r="C62" s="1">
        <v>0.59</v>
      </c>
    </row>
    <row r="63" spans="2:3" x14ac:dyDescent="0.25">
      <c r="B63" s="1">
        <v>0.6</v>
      </c>
      <c r="C63" s="1">
        <v>0.6</v>
      </c>
    </row>
    <row r="64" spans="2:3" x14ac:dyDescent="0.25">
      <c r="B64" s="1">
        <v>0.61</v>
      </c>
      <c r="C64" s="1">
        <v>0.61</v>
      </c>
    </row>
    <row r="65" spans="2:3" x14ac:dyDescent="0.25">
      <c r="B65" s="1">
        <v>0.62</v>
      </c>
      <c r="C65" s="1">
        <v>0.62</v>
      </c>
    </row>
    <row r="66" spans="2:3" x14ac:dyDescent="0.25">
      <c r="B66" s="1">
        <v>0.63</v>
      </c>
      <c r="C66" s="1">
        <v>0.63</v>
      </c>
    </row>
    <row r="67" spans="2:3" x14ac:dyDescent="0.25">
      <c r="B67" s="1">
        <v>0.64</v>
      </c>
      <c r="C67" s="1">
        <v>0.64</v>
      </c>
    </row>
    <row r="68" spans="2:3" x14ac:dyDescent="0.25">
      <c r="B68" s="1">
        <v>0.65</v>
      </c>
      <c r="C68" s="1">
        <v>0.65</v>
      </c>
    </row>
    <row r="69" spans="2:3" x14ac:dyDescent="0.25">
      <c r="B69" s="1">
        <v>0.66</v>
      </c>
      <c r="C69" s="1">
        <v>0.66</v>
      </c>
    </row>
    <row r="70" spans="2:3" x14ac:dyDescent="0.25">
      <c r="B70" s="1">
        <v>0.67</v>
      </c>
      <c r="C70" s="1">
        <v>0.67</v>
      </c>
    </row>
    <row r="71" spans="2:3" x14ac:dyDescent="0.25">
      <c r="B71" s="1">
        <v>0.68</v>
      </c>
      <c r="C71" s="1">
        <v>0.68</v>
      </c>
    </row>
    <row r="72" spans="2:3" x14ac:dyDescent="0.25">
      <c r="B72" s="1">
        <v>0.69</v>
      </c>
      <c r="C72" s="1">
        <v>0.69</v>
      </c>
    </row>
    <row r="73" spans="2:3" x14ac:dyDescent="0.25">
      <c r="B73" s="1">
        <v>0.7</v>
      </c>
      <c r="C73" s="1">
        <v>0.7</v>
      </c>
    </row>
    <row r="74" spans="2:3" x14ac:dyDescent="0.25">
      <c r="B74" s="1">
        <v>0.71</v>
      </c>
      <c r="C74" s="1">
        <v>0.71</v>
      </c>
    </row>
    <row r="75" spans="2:3" x14ac:dyDescent="0.25">
      <c r="B75" s="1">
        <v>0.72</v>
      </c>
      <c r="C75" s="1">
        <v>0.72</v>
      </c>
    </row>
    <row r="76" spans="2:3" x14ac:dyDescent="0.25">
      <c r="B76" s="1">
        <v>0.73</v>
      </c>
      <c r="C76" s="1">
        <v>0.73</v>
      </c>
    </row>
    <row r="77" spans="2:3" x14ac:dyDescent="0.25">
      <c r="B77" s="1">
        <v>0.74</v>
      </c>
      <c r="C77" s="1">
        <v>0.74</v>
      </c>
    </row>
    <row r="78" spans="2:3" x14ac:dyDescent="0.25">
      <c r="B78" s="1">
        <v>0.75</v>
      </c>
      <c r="C78" s="1">
        <v>0.75</v>
      </c>
    </row>
    <row r="79" spans="2:3" x14ac:dyDescent="0.25">
      <c r="B79" s="1">
        <v>0.76</v>
      </c>
      <c r="C79" s="1">
        <v>0.76</v>
      </c>
    </row>
    <row r="80" spans="2:3" x14ac:dyDescent="0.25">
      <c r="B80" s="1">
        <v>0.77</v>
      </c>
      <c r="C80" s="1">
        <v>0.77</v>
      </c>
    </row>
    <row r="81" spans="2:3" x14ac:dyDescent="0.25">
      <c r="B81" s="1">
        <v>0.78</v>
      </c>
      <c r="C81" s="1">
        <v>0.78</v>
      </c>
    </row>
    <row r="82" spans="2:3" x14ac:dyDescent="0.25">
      <c r="B82" s="1">
        <v>0.79</v>
      </c>
      <c r="C82" s="1">
        <v>0.79</v>
      </c>
    </row>
    <row r="83" spans="2:3" x14ac:dyDescent="0.25">
      <c r="B83" s="1">
        <v>0.8</v>
      </c>
      <c r="C83" s="1">
        <v>0.8</v>
      </c>
    </row>
    <row r="84" spans="2:3" x14ac:dyDescent="0.25">
      <c r="B84" s="1">
        <v>0.81</v>
      </c>
      <c r="C84" s="1">
        <v>0.81</v>
      </c>
    </row>
    <row r="85" spans="2:3" x14ac:dyDescent="0.25">
      <c r="B85" s="1">
        <v>0.82</v>
      </c>
      <c r="C85" s="1">
        <v>0.82</v>
      </c>
    </row>
    <row r="86" spans="2:3" x14ac:dyDescent="0.25">
      <c r="B86" s="1">
        <v>0.83</v>
      </c>
      <c r="C86" s="1">
        <v>0.83</v>
      </c>
    </row>
    <row r="87" spans="2:3" x14ac:dyDescent="0.25">
      <c r="B87" s="1">
        <v>0.84</v>
      </c>
      <c r="C87" s="1">
        <v>0.84</v>
      </c>
    </row>
    <row r="88" spans="2:3" x14ac:dyDescent="0.25">
      <c r="B88" s="1">
        <v>0.85</v>
      </c>
      <c r="C88" s="1">
        <v>0.85</v>
      </c>
    </row>
    <row r="89" spans="2:3" x14ac:dyDescent="0.25">
      <c r="B89" s="1">
        <v>0.86</v>
      </c>
      <c r="C89" s="1">
        <v>0.86</v>
      </c>
    </row>
    <row r="90" spans="2:3" x14ac:dyDescent="0.25">
      <c r="B90" s="1">
        <v>0.87</v>
      </c>
      <c r="C90" s="1">
        <v>0.87</v>
      </c>
    </row>
    <row r="91" spans="2:3" x14ac:dyDescent="0.25">
      <c r="B91" s="1">
        <v>0.88</v>
      </c>
      <c r="C91" s="1">
        <v>0.88</v>
      </c>
    </row>
    <row r="92" spans="2:3" x14ac:dyDescent="0.25">
      <c r="B92" s="1">
        <v>0.89</v>
      </c>
      <c r="C92" s="1">
        <v>0.89</v>
      </c>
    </row>
    <row r="93" spans="2:3" x14ac:dyDescent="0.25">
      <c r="B93" s="1">
        <v>0.9</v>
      </c>
      <c r="C93" s="1">
        <v>0.9</v>
      </c>
    </row>
    <row r="94" spans="2:3" x14ac:dyDescent="0.25">
      <c r="B94" s="1">
        <v>0.91</v>
      </c>
      <c r="C94" s="1">
        <v>0.91</v>
      </c>
    </row>
    <row r="95" spans="2:3" x14ac:dyDescent="0.25">
      <c r="B95" s="1">
        <v>0.92</v>
      </c>
      <c r="C95" s="1">
        <v>0.92</v>
      </c>
    </row>
    <row r="96" spans="2:3" x14ac:dyDescent="0.25">
      <c r="B96" s="1">
        <v>0.93</v>
      </c>
      <c r="C96" s="1">
        <v>0.93</v>
      </c>
    </row>
    <row r="97" spans="2:3" x14ac:dyDescent="0.25">
      <c r="B97" s="1">
        <v>0.94</v>
      </c>
      <c r="C97" s="1">
        <v>0.94</v>
      </c>
    </row>
    <row r="98" spans="2:3" x14ac:dyDescent="0.25">
      <c r="B98" s="1">
        <v>0.95</v>
      </c>
      <c r="C98" s="1">
        <v>0.95</v>
      </c>
    </row>
    <row r="99" spans="2:3" x14ac:dyDescent="0.25">
      <c r="B99" s="1">
        <v>0.96</v>
      </c>
      <c r="C99" s="1">
        <v>0.96</v>
      </c>
    </row>
    <row r="100" spans="2:3" x14ac:dyDescent="0.25">
      <c r="B100" s="1">
        <v>0.97</v>
      </c>
      <c r="C100" s="1">
        <v>0.97</v>
      </c>
    </row>
    <row r="101" spans="2:3" x14ac:dyDescent="0.25">
      <c r="B101" s="1">
        <v>0.98</v>
      </c>
      <c r="C101" s="1">
        <v>0.98</v>
      </c>
    </row>
    <row r="102" spans="2:3" x14ac:dyDescent="0.25">
      <c r="B102" s="1">
        <v>0.99</v>
      </c>
      <c r="C102" s="1">
        <v>0.99</v>
      </c>
    </row>
    <row r="103" spans="2:3" x14ac:dyDescent="0.25">
      <c r="B103" s="1">
        <v>1</v>
      </c>
      <c r="C103" s="1">
        <v>1</v>
      </c>
    </row>
    <row r="104" spans="2:3" x14ac:dyDescent="0.25">
      <c r="B104" s="1">
        <v>1.01</v>
      </c>
      <c r="C104" s="1">
        <v>1</v>
      </c>
    </row>
    <row r="105" spans="2:3" x14ac:dyDescent="0.25">
      <c r="B105" s="1">
        <v>1.02</v>
      </c>
      <c r="C105" s="1">
        <v>1</v>
      </c>
    </row>
    <row r="106" spans="2:3" x14ac:dyDescent="0.25">
      <c r="B106" s="1">
        <v>1.03</v>
      </c>
      <c r="C106" s="1">
        <v>1</v>
      </c>
    </row>
    <row r="107" spans="2:3" x14ac:dyDescent="0.25">
      <c r="B107" s="1">
        <v>1.04</v>
      </c>
      <c r="C107" s="1">
        <v>1</v>
      </c>
    </row>
    <row r="108" spans="2:3" x14ac:dyDescent="0.25">
      <c r="B108" s="1">
        <v>1.05</v>
      </c>
      <c r="C108" s="1">
        <v>1</v>
      </c>
    </row>
    <row r="109" spans="2:3" x14ac:dyDescent="0.25">
      <c r="B109" s="1">
        <v>1.06</v>
      </c>
      <c r="C109" s="1">
        <v>1</v>
      </c>
    </row>
    <row r="110" spans="2:3" x14ac:dyDescent="0.25">
      <c r="B110" s="1">
        <v>1.07</v>
      </c>
      <c r="C110" s="1">
        <v>1</v>
      </c>
    </row>
    <row r="111" spans="2:3" x14ac:dyDescent="0.25">
      <c r="B111" s="1">
        <v>1.08</v>
      </c>
      <c r="C111" s="1">
        <v>1</v>
      </c>
    </row>
    <row r="112" spans="2:3" x14ac:dyDescent="0.25">
      <c r="B112" s="1">
        <v>1.0900000000000001</v>
      </c>
      <c r="C112" s="1">
        <v>1</v>
      </c>
    </row>
    <row r="113" spans="2:3" x14ac:dyDescent="0.25">
      <c r="B113" s="1">
        <v>1.1000000000000001</v>
      </c>
      <c r="C113" s="1">
        <v>1</v>
      </c>
    </row>
    <row r="114" spans="2:3" x14ac:dyDescent="0.25">
      <c r="B114" s="1">
        <v>1.1100000000000001</v>
      </c>
      <c r="C114" s="1">
        <v>1</v>
      </c>
    </row>
    <row r="115" spans="2:3" x14ac:dyDescent="0.25">
      <c r="B115" s="1">
        <v>1.1200000000000001</v>
      </c>
      <c r="C115" s="1">
        <v>1</v>
      </c>
    </row>
    <row r="116" spans="2:3" x14ac:dyDescent="0.25">
      <c r="B116" s="1">
        <v>1.1299999999999999</v>
      </c>
      <c r="C116" s="1">
        <v>1</v>
      </c>
    </row>
    <row r="117" spans="2:3" x14ac:dyDescent="0.25">
      <c r="B117" s="1">
        <v>1.1399999999999999</v>
      </c>
      <c r="C117" s="1">
        <v>1</v>
      </c>
    </row>
    <row r="118" spans="2:3" x14ac:dyDescent="0.25">
      <c r="B118" s="1">
        <v>1.1499999999999999</v>
      </c>
      <c r="C118" s="1">
        <v>1</v>
      </c>
    </row>
    <row r="119" spans="2:3" x14ac:dyDescent="0.25">
      <c r="B119" s="1">
        <v>1.1599999999999999</v>
      </c>
      <c r="C119" s="1">
        <v>1</v>
      </c>
    </row>
    <row r="120" spans="2:3" x14ac:dyDescent="0.25">
      <c r="B120" s="1">
        <v>1.17</v>
      </c>
      <c r="C120" s="1">
        <v>1</v>
      </c>
    </row>
    <row r="121" spans="2:3" x14ac:dyDescent="0.25">
      <c r="B121" s="1">
        <v>1.18</v>
      </c>
      <c r="C121" s="1">
        <v>1</v>
      </c>
    </row>
    <row r="122" spans="2:3" x14ac:dyDescent="0.25">
      <c r="B122" s="1">
        <v>1.19</v>
      </c>
      <c r="C122" s="1">
        <v>1</v>
      </c>
    </row>
    <row r="123" spans="2:3" x14ac:dyDescent="0.25">
      <c r="B123" s="1">
        <v>1.2</v>
      </c>
      <c r="C123" s="1">
        <v>1</v>
      </c>
    </row>
    <row r="124" spans="2:3" x14ac:dyDescent="0.25">
      <c r="B124" s="1">
        <v>1.21</v>
      </c>
      <c r="C124" s="1">
        <v>1</v>
      </c>
    </row>
    <row r="125" spans="2:3" x14ac:dyDescent="0.25">
      <c r="B125" s="1">
        <v>1.22</v>
      </c>
      <c r="C125" s="1">
        <v>1</v>
      </c>
    </row>
    <row r="126" spans="2:3" x14ac:dyDescent="0.25">
      <c r="B126" s="1">
        <v>1.23</v>
      </c>
      <c r="C126" s="1">
        <v>1</v>
      </c>
    </row>
    <row r="127" spans="2:3" x14ac:dyDescent="0.25">
      <c r="B127" s="1">
        <v>1.24</v>
      </c>
      <c r="C127" s="1">
        <v>1</v>
      </c>
    </row>
    <row r="128" spans="2:3" x14ac:dyDescent="0.25">
      <c r="B128" s="1">
        <v>1.25</v>
      </c>
      <c r="C128" s="1">
        <v>1</v>
      </c>
    </row>
    <row r="129" spans="2:3" x14ac:dyDescent="0.25">
      <c r="B129" s="1">
        <v>1.26</v>
      </c>
      <c r="C129" s="1">
        <v>1</v>
      </c>
    </row>
    <row r="130" spans="2:3" x14ac:dyDescent="0.25">
      <c r="B130" s="1">
        <v>1.27</v>
      </c>
      <c r="C130" s="1">
        <v>1</v>
      </c>
    </row>
    <row r="131" spans="2:3" x14ac:dyDescent="0.25">
      <c r="B131" s="1">
        <v>1.28</v>
      </c>
      <c r="C131" s="1">
        <v>1</v>
      </c>
    </row>
    <row r="132" spans="2:3" x14ac:dyDescent="0.25">
      <c r="B132" s="1">
        <v>1.29</v>
      </c>
      <c r="C132" s="1">
        <v>1</v>
      </c>
    </row>
    <row r="133" spans="2:3" x14ac:dyDescent="0.25">
      <c r="B133" s="1">
        <v>1.3</v>
      </c>
      <c r="C133" s="1">
        <v>1</v>
      </c>
    </row>
    <row r="134" spans="2:3" x14ac:dyDescent="0.25">
      <c r="B134" s="1">
        <v>1.31</v>
      </c>
      <c r="C134" s="1">
        <v>1</v>
      </c>
    </row>
    <row r="135" spans="2:3" x14ac:dyDescent="0.25">
      <c r="B135" s="1">
        <v>1.32</v>
      </c>
      <c r="C135" s="1">
        <v>1</v>
      </c>
    </row>
    <row r="136" spans="2:3" x14ac:dyDescent="0.25">
      <c r="B136" s="1">
        <v>1.33</v>
      </c>
      <c r="C136" s="1">
        <v>1</v>
      </c>
    </row>
    <row r="137" spans="2:3" x14ac:dyDescent="0.25">
      <c r="B137" s="1">
        <v>1.34</v>
      </c>
      <c r="C137" s="1">
        <v>1</v>
      </c>
    </row>
    <row r="138" spans="2:3" x14ac:dyDescent="0.25">
      <c r="B138" s="1">
        <v>1.35</v>
      </c>
      <c r="C138" s="1">
        <v>1</v>
      </c>
    </row>
    <row r="139" spans="2:3" x14ac:dyDescent="0.25">
      <c r="B139" s="1">
        <v>1.36</v>
      </c>
      <c r="C139" s="1">
        <v>1</v>
      </c>
    </row>
    <row r="140" spans="2:3" x14ac:dyDescent="0.25">
      <c r="B140" s="1">
        <v>1.37</v>
      </c>
      <c r="C140" s="1">
        <v>1</v>
      </c>
    </row>
    <row r="141" spans="2:3" x14ac:dyDescent="0.25">
      <c r="B141" s="1">
        <v>1.38</v>
      </c>
      <c r="C141" s="1">
        <v>1</v>
      </c>
    </row>
    <row r="142" spans="2:3" x14ac:dyDescent="0.25">
      <c r="B142" s="1">
        <v>1.39</v>
      </c>
      <c r="C142" s="1">
        <v>1</v>
      </c>
    </row>
    <row r="143" spans="2:3" x14ac:dyDescent="0.25">
      <c r="B143" s="1">
        <v>1.4</v>
      </c>
      <c r="C143" s="1">
        <v>1</v>
      </c>
    </row>
    <row r="144" spans="2:3" x14ac:dyDescent="0.25">
      <c r="B144" s="1">
        <v>1.41</v>
      </c>
      <c r="C144" s="1">
        <v>1</v>
      </c>
    </row>
    <row r="145" spans="2:3" x14ac:dyDescent="0.25">
      <c r="B145" s="1">
        <v>1.42</v>
      </c>
      <c r="C145" s="1">
        <v>1</v>
      </c>
    </row>
    <row r="146" spans="2:3" x14ac:dyDescent="0.25">
      <c r="B146" s="1">
        <v>1.43</v>
      </c>
      <c r="C146" s="1">
        <v>1</v>
      </c>
    </row>
    <row r="147" spans="2:3" x14ac:dyDescent="0.25">
      <c r="B147" s="1">
        <v>1.44</v>
      </c>
      <c r="C147" s="1">
        <v>1</v>
      </c>
    </row>
    <row r="148" spans="2:3" x14ac:dyDescent="0.25">
      <c r="B148" s="1">
        <v>1.45</v>
      </c>
      <c r="C148" s="1">
        <v>1</v>
      </c>
    </row>
    <row r="149" spans="2:3" x14ac:dyDescent="0.25">
      <c r="B149" s="1">
        <v>1.46</v>
      </c>
      <c r="C149" s="1">
        <v>1</v>
      </c>
    </row>
    <row r="150" spans="2:3" x14ac:dyDescent="0.25">
      <c r="B150" s="1">
        <v>1.47</v>
      </c>
      <c r="C150" s="1">
        <v>1</v>
      </c>
    </row>
    <row r="151" spans="2:3" x14ac:dyDescent="0.25">
      <c r="B151" s="1">
        <v>1.48</v>
      </c>
      <c r="C151" s="1">
        <v>1</v>
      </c>
    </row>
    <row r="152" spans="2:3" x14ac:dyDescent="0.25">
      <c r="B152" s="1">
        <v>1.49</v>
      </c>
      <c r="C152" s="1">
        <v>1</v>
      </c>
    </row>
    <row r="153" spans="2:3" x14ac:dyDescent="0.25">
      <c r="B153" s="1">
        <v>1.5</v>
      </c>
      <c r="C153" s="1">
        <v>1</v>
      </c>
    </row>
    <row r="154" spans="2:3" x14ac:dyDescent="0.25">
      <c r="B154" s="1">
        <v>1.51</v>
      </c>
      <c r="C154" s="1">
        <v>1</v>
      </c>
    </row>
    <row r="155" spans="2:3" x14ac:dyDescent="0.25">
      <c r="B155" s="1">
        <v>1.52</v>
      </c>
      <c r="C155" s="1">
        <v>1</v>
      </c>
    </row>
    <row r="156" spans="2:3" x14ac:dyDescent="0.25">
      <c r="B156" s="1">
        <v>1.53</v>
      </c>
      <c r="C156" s="1">
        <v>1</v>
      </c>
    </row>
    <row r="157" spans="2:3" x14ac:dyDescent="0.25">
      <c r="B157" s="1">
        <v>1.54</v>
      </c>
      <c r="C157" s="1">
        <v>1</v>
      </c>
    </row>
    <row r="158" spans="2:3" x14ac:dyDescent="0.25">
      <c r="B158" s="1">
        <v>1.55</v>
      </c>
      <c r="C158" s="1">
        <v>1</v>
      </c>
    </row>
    <row r="159" spans="2:3" x14ac:dyDescent="0.25">
      <c r="B159" s="1">
        <v>1.56</v>
      </c>
      <c r="C159" s="1">
        <v>1</v>
      </c>
    </row>
    <row r="160" spans="2:3" x14ac:dyDescent="0.25">
      <c r="B160" s="1">
        <v>1.57</v>
      </c>
      <c r="C160" s="1">
        <v>1</v>
      </c>
    </row>
    <row r="161" spans="2:3" x14ac:dyDescent="0.25">
      <c r="B161" s="1">
        <v>1.58</v>
      </c>
      <c r="C161" s="1">
        <v>1</v>
      </c>
    </row>
    <row r="162" spans="2:3" x14ac:dyDescent="0.25">
      <c r="B162" s="1">
        <v>1.59</v>
      </c>
      <c r="C162" s="1">
        <v>1</v>
      </c>
    </row>
    <row r="163" spans="2:3" x14ac:dyDescent="0.25">
      <c r="B163" s="1">
        <v>1.6</v>
      </c>
      <c r="C163" s="1">
        <v>1</v>
      </c>
    </row>
    <row r="164" spans="2:3" x14ac:dyDescent="0.25">
      <c r="B164" s="1">
        <v>1.61</v>
      </c>
      <c r="C164" s="1">
        <v>1</v>
      </c>
    </row>
    <row r="165" spans="2:3" x14ac:dyDescent="0.25">
      <c r="B165" s="1">
        <v>1.62</v>
      </c>
      <c r="C165" s="1">
        <v>1</v>
      </c>
    </row>
    <row r="166" spans="2:3" x14ac:dyDescent="0.25">
      <c r="B166" s="1">
        <v>1.63</v>
      </c>
      <c r="C166" s="1">
        <v>1</v>
      </c>
    </row>
    <row r="167" spans="2:3" x14ac:dyDescent="0.25">
      <c r="B167" s="1">
        <v>1.64</v>
      </c>
      <c r="C167" s="1">
        <v>1</v>
      </c>
    </row>
    <row r="168" spans="2:3" x14ac:dyDescent="0.25">
      <c r="B168" s="1">
        <v>1.65</v>
      </c>
      <c r="C168" s="1">
        <v>1</v>
      </c>
    </row>
    <row r="169" spans="2:3" x14ac:dyDescent="0.25">
      <c r="B169" s="1">
        <v>1.66</v>
      </c>
      <c r="C169" s="1">
        <v>1</v>
      </c>
    </row>
    <row r="170" spans="2:3" x14ac:dyDescent="0.25">
      <c r="B170" s="1">
        <v>1.67</v>
      </c>
      <c r="C170" s="1">
        <v>1</v>
      </c>
    </row>
    <row r="171" spans="2:3" x14ac:dyDescent="0.25">
      <c r="B171" s="1">
        <v>1.68</v>
      </c>
      <c r="C171" s="1">
        <v>1</v>
      </c>
    </row>
    <row r="172" spans="2:3" x14ac:dyDescent="0.25">
      <c r="B172" s="1">
        <v>1.69</v>
      </c>
      <c r="C172" s="1">
        <v>1</v>
      </c>
    </row>
    <row r="173" spans="2:3" x14ac:dyDescent="0.25">
      <c r="B173" s="1">
        <v>1.7</v>
      </c>
      <c r="C173" s="1">
        <v>1</v>
      </c>
    </row>
    <row r="174" spans="2:3" x14ac:dyDescent="0.25">
      <c r="B174" s="1">
        <v>1.71</v>
      </c>
      <c r="C174" s="1">
        <v>1</v>
      </c>
    </row>
    <row r="175" spans="2:3" x14ac:dyDescent="0.25">
      <c r="B175" s="1">
        <v>1.72</v>
      </c>
      <c r="C175" s="1">
        <v>1</v>
      </c>
    </row>
    <row r="176" spans="2:3" x14ac:dyDescent="0.25">
      <c r="B176" s="1">
        <v>1.73</v>
      </c>
      <c r="C176" s="1">
        <v>1</v>
      </c>
    </row>
    <row r="177" spans="2:3" x14ac:dyDescent="0.25">
      <c r="B177" s="1">
        <v>1.74</v>
      </c>
      <c r="C177" s="1">
        <v>1</v>
      </c>
    </row>
    <row r="178" spans="2:3" x14ac:dyDescent="0.25">
      <c r="B178" s="1">
        <v>1.75</v>
      </c>
      <c r="C178" s="1">
        <v>1</v>
      </c>
    </row>
    <row r="179" spans="2:3" x14ac:dyDescent="0.25">
      <c r="B179" s="1">
        <v>1.76</v>
      </c>
      <c r="C179" s="1">
        <v>1</v>
      </c>
    </row>
    <row r="180" spans="2:3" x14ac:dyDescent="0.25">
      <c r="B180" s="1">
        <v>1.77</v>
      </c>
      <c r="C180" s="1">
        <v>1</v>
      </c>
    </row>
    <row r="181" spans="2:3" x14ac:dyDescent="0.25">
      <c r="B181" s="1">
        <v>1.78</v>
      </c>
      <c r="C181" s="1">
        <v>1</v>
      </c>
    </row>
    <row r="182" spans="2:3" x14ac:dyDescent="0.25">
      <c r="B182" s="1">
        <v>1.79</v>
      </c>
      <c r="C182" s="1">
        <v>1</v>
      </c>
    </row>
    <row r="183" spans="2:3" x14ac:dyDescent="0.25">
      <c r="B183" s="1">
        <v>1.8</v>
      </c>
      <c r="C183" s="1">
        <v>1</v>
      </c>
    </row>
    <row r="184" spans="2:3" x14ac:dyDescent="0.25">
      <c r="B184" s="1">
        <v>1.81</v>
      </c>
      <c r="C184" s="1">
        <v>1</v>
      </c>
    </row>
    <row r="185" spans="2:3" x14ac:dyDescent="0.25">
      <c r="B185" s="1">
        <v>1.82</v>
      </c>
      <c r="C185" s="1">
        <v>1</v>
      </c>
    </row>
    <row r="186" spans="2:3" x14ac:dyDescent="0.25">
      <c r="B186" s="1">
        <v>1.83</v>
      </c>
      <c r="C186" s="1">
        <v>1</v>
      </c>
    </row>
    <row r="187" spans="2:3" x14ac:dyDescent="0.25">
      <c r="B187" s="1">
        <v>1.84</v>
      </c>
      <c r="C187" s="1">
        <v>1</v>
      </c>
    </row>
    <row r="188" spans="2:3" x14ac:dyDescent="0.25">
      <c r="B188" s="1">
        <v>1.85</v>
      </c>
      <c r="C188" s="1">
        <v>1</v>
      </c>
    </row>
    <row r="189" spans="2:3" x14ac:dyDescent="0.25">
      <c r="B189" s="1">
        <v>1.86</v>
      </c>
      <c r="C189" s="1">
        <v>1</v>
      </c>
    </row>
    <row r="190" spans="2:3" x14ac:dyDescent="0.25">
      <c r="B190" s="1">
        <v>1.87</v>
      </c>
      <c r="C190" s="1">
        <v>1</v>
      </c>
    </row>
    <row r="191" spans="2:3" x14ac:dyDescent="0.25">
      <c r="B191" s="1">
        <v>1.88</v>
      </c>
      <c r="C191" s="1">
        <v>1</v>
      </c>
    </row>
    <row r="192" spans="2:3" x14ac:dyDescent="0.25">
      <c r="B192" s="1">
        <v>1.89</v>
      </c>
      <c r="C192" s="1">
        <v>1</v>
      </c>
    </row>
    <row r="193" spans="2:3" x14ac:dyDescent="0.25">
      <c r="B193" s="1">
        <v>1.9</v>
      </c>
      <c r="C193" s="1">
        <v>1</v>
      </c>
    </row>
    <row r="194" spans="2:3" x14ac:dyDescent="0.25">
      <c r="B194" s="1">
        <v>1.91</v>
      </c>
      <c r="C194" s="1">
        <v>1</v>
      </c>
    </row>
    <row r="195" spans="2:3" x14ac:dyDescent="0.25">
      <c r="B195" s="1">
        <v>1.92</v>
      </c>
      <c r="C195" s="1">
        <v>1</v>
      </c>
    </row>
    <row r="196" spans="2:3" x14ac:dyDescent="0.25">
      <c r="B196" s="1">
        <v>1.93</v>
      </c>
      <c r="C196" s="1">
        <v>1</v>
      </c>
    </row>
    <row r="197" spans="2:3" x14ac:dyDescent="0.25">
      <c r="B197" s="1">
        <v>1.94</v>
      </c>
      <c r="C197" s="1">
        <v>1</v>
      </c>
    </row>
    <row r="198" spans="2:3" x14ac:dyDescent="0.25">
      <c r="B198" s="1">
        <v>1.95</v>
      </c>
      <c r="C198" s="1">
        <v>1</v>
      </c>
    </row>
    <row r="199" spans="2:3" x14ac:dyDescent="0.25">
      <c r="B199" s="1">
        <v>1.96</v>
      </c>
      <c r="C199" s="1">
        <v>1</v>
      </c>
    </row>
    <row r="200" spans="2:3" x14ac:dyDescent="0.25">
      <c r="B200" s="1">
        <v>1.97</v>
      </c>
      <c r="C200" s="1">
        <v>1</v>
      </c>
    </row>
    <row r="201" spans="2:3" x14ac:dyDescent="0.25">
      <c r="B201" s="1">
        <v>1.98</v>
      </c>
      <c r="C201" s="1">
        <v>1</v>
      </c>
    </row>
    <row r="202" spans="2:3" x14ac:dyDescent="0.25">
      <c r="B202" s="1">
        <v>1.99</v>
      </c>
      <c r="C202" s="1">
        <v>1</v>
      </c>
    </row>
    <row r="203" spans="2:3" x14ac:dyDescent="0.25">
      <c r="B203" s="1">
        <v>2</v>
      </c>
      <c r="C203" s="1">
        <v>1</v>
      </c>
    </row>
    <row r="204" spans="2:3" x14ac:dyDescent="0.25">
      <c r="B204" s="1">
        <v>2.0099999999999998</v>
      </c>
      <c r="C204" s="1">
        <v>1</v>
      </c>
    </row>
    <row r="205" spans="2:3" x14ac:dyDescent="0.25">
      <c r="B205" s="1">
        <v>2.02</v>
      </c>
      <c r="C205" s="1">
        <v>1</v>
      </c>
    </row>
    <row r="206" spans="2:3" x14ac:dyDescent="0.25">
      <c r="B206" s="1">
        <v>2.0299999999999998</v>
      </c>
      <c r="C206" s="1">
        <v>1</v>
      </c>
    </row>
    <row r="207" spans="2:3" x14ac:dyDescent="0.25">
      <c r="B207" s="1">
        <v>2.04</v>
      </c>
      <c r="C207" s="1">
        <v>1</v>
      </c>
    </row>
    <row r="208" spans="2:3" x14ac:dyDescent="0.25">
      <c r="B208" s="1">
        <v>2.0499999999999998</v>
      </c>
      <c r="C208" s="1">
        <v>1</v>
      </c>
    </row>
    <row r="209" spans="2:3" x14ac:dyDescent="0.25">
      <c r="B209" s="1">
        <v>2.06</v>
      </c>
      <c r="C209" s="1">
        <v>1</v>
      </c>
    </row>
    <row r="210" spans="2:3" x14ac:dyDescent="0.25">
      <c r="B210" s="1">
        <v>2.0699999999999998</v>
      </c>
      <c r="C210" s="1">
        <v>1</v>
      </c>
    </row>
    <row r="211" spans="2:3" x14ac:dyDescent="0.25">
      <c r="B211" s="1">
        <v>2.08</v>
      </c>
      <c r="C211" s="1">
        <v>1</v>
      </c>
    </row>
    <row r="212" spans="2:3" x14ac:dyDescent="0.25">
      <c r="B212" s="1">
        <v>2.09</v>
      </c>
      <c r="C212" s="1">
        <v>1</v>
      </c>
    </row>
    <row r="213" spans="2:3" x14ac:dyDescent="0.25">
      <c r="B213" s="1">
        <v>2.1</v>
      </c>
      <c r="C213" s="1">
        <v>1</v>
      </c>
    </row>
    <row r="214" spans="2:3" x14ac:dyDescent="0.25">
      <c r="B214" s="1">
        <v>2.11</v>
      </c>
      <c r="C214" s="1">
        <v>1</v>
      </c>
    </row>
    <row r="215" spans="2:3" x14ac:dyDescent="0.25">
      <c r="B215" s="1">
        <v>2.12</v>
      </c>
      <c r="C215" s="1">
        <v>1</v>
      </c>
    </row>
    <row r="216" spans="2:3" x14ac:dyDescent="0.25">
      <c r="B216" s="1">
        <v>2.13</v>
      </c>
      <c r="C216" s="1">
        <v>1</v>
      </c>
    </row>
    <row r="217" spans="2:3" x14ac:dyDescent="0.25">
      <c r="B217" s="1">
        <v>2.14</v>
      </c>
      <c r="C217" s="1">
        <v>1</v>
      </c>
    </row>
    <row r="218" spans="2:3" x14ac:dyDescent="0.25">
      <c r="B218" s="1">
        <v>2.15</v>
      </c>
      <c r="C218" s="1">
        <v>1</v>
      </c>
    </row>
    <row r="219" spans="2:3" x14ac:dyDescent="0.25">
      <c r="B219" s="1">
        <v>2.16</v>
      </c>
      <c r="C219" s="1">
        <v>1</v>
      </c>
    </row>
    <row r="220" spans="2:3" x14ac:dyDescent="0.25">
      <c r="B220" s="1">
        <v>2.17</v>
      </c>
      <c r="C220" s="1">
        <v>1</v>
      </c>
    </row>
    <row r="221" spans="2:3" x14ac:dyDescent="0.25">
      <c r="B221" s="1">
        <v>2.1800000000000002</v>
      </c>
      <c r="C221" s="1">
        <v>1</v>
      </c>
    </row>
    <row r="222" spans="2:3" x14ac:dyDescent="0.25">
      <c r="B222" s="1">
        <v>2.19</v>
      </c>
      <c r="C222" s="1">
        <v>1</v>
      </c>
    </row>
    <row r="223" spans="2:3" x14ac:dyDescent="0.25">
      <c r="B223" s="1">
        <v>2.2000000000000002</v>
      </c>
      <c r="C223" s="1">
        <v>1</v>
      </c>
    </row>
    <row r="224" spans="2:3" x14ac:dyDescent="0.25">
      <c r="B224" s="1">
        <v>2.21</v>
      </c>
      <c r="C224" s="1">
        <v>1</v>
      </c>
    </row>
    <row r="225" spans="2:3" x14ac:dyDescent="0.25">
      <c r="B225" s="1">
        <v>2.2200000000000002</v>
      </c>
      <c r="C225" s="1">
        <v>1</v>
      </c>
    </row>
    <row r="226" spans="2:3" x14ac:dyDescent="0.25">
      <c r="B226" s="1">
        <v>2.23</v>
      </c>
      <c r="C226" s="1">
        <v>1</v>
      </c>
    </row>
    <row r="227" spans="2:3" x14ac:dyDescent="0.25">
      <c r="B227" s="1">
        <v>2.2400000000000002</v>
      </c>
      <c r="C227" s="1">
        <v>1</v>
      </c>
    </row>
    <row r="228" spans="2:3" x14ac:dyDescent="0.25">
      <c r="B228" s="1">
        <v>2.25</v>
      </c>
      <c r="C228" s="1">
        <v>1</v>
      </c>
    </row>
    <row r="229" spans="2:3" x14ac:dyDescent="0.25">
      <c r="B229" s="1">
        <v>2.2599999999999998</v>
      </c>
      <c r="C229" s="1">
        <v>1</v>
      </c>
    </row>
    <row r="230" spans="2:3" x14ac:dyDescent="0.25">
      <c r="B230" s="1">
        <v>2.27</v>
      </c>
      <c r="C230" s="1">
        <v>1</v>
      </c>
    </row>
    <row r="231" spans="2:3" x14ac:dyDescent="0.25">
      <c r="B231" s="1">
        <v>2.2799999999999998</v>
      </c>
      <c r="C231" s="1">
        <v>1</v>
      </c>
    </row>
    <row r="232" spans="2:3" x14ac:dyDescent="0.25">
      <c r="B232" s="1">
        <v>2.29</v>
      </c>
      <c r="C232" s="1">
        <v>1</v>
      </c>
    </row>
    <row r="233" spans="2:3" x14ac:dyDescent="0.25">
      <c r="B233" s="1">
        <v>2.2999999999999998</v>
      </c>
      <c r="C233" s="1">
        <v>1</v>
      </c>
    </row>
    <row r="234" spans="2:3" x14ac:dyDescent="0.25">
      <c r="B234" s="1">
        <v>2.31</v>
      </c>
      <c r="C234" s="1">
        <v>1</v>
      </c>
    </row>
    <row r="235" spans="2:3" x14ac:dyDescent="0.25">
      <c r="B235" s="1">
        <v>2.3199999999999998</v>
      </c>
      <c r="C235" s="1">
        <v>1</v>
      </c>
    </row>
    <row r="236" spans="2:3" x14ac:dyDescent="0.25">
      <c r="B236" s="1">
        <v>2.33</v>
      </c>
      <c r="C236" s="1">
        <v>1</v>
      </c>
    </row>
    <row r="237" spans="2:3" x14ac:dyDescent="0.25">
      <c r="B237" s="1">
        <v>2.34</v>
      </c>
      <c r="C237" s="1">
        <v>1</v>
      </c>
    </row>
    <row r="238" spans="2:3" x14ac:dyDescent="0.25">
      <c r="B238" s="1">
        <v>2.35</v>
      </c>
      <c r="C238" s="1">
        <v>1</v>
      </c>
    </row>
    <row r="239" spans="2:3" x14ac:dyDescent="0.25">
      <c r="B239" s="1">
        <v>2.36</v>
      </c>
      <c r="C239" s="1">
        <v>1</v>
      </c>
    </row>
    <row r="240" spans="2:3" x14ac:dyDescent="0.25">
      <c r="B240" s="1">
        <v>2.37</v>
      </c>
      <c r="C240" s="1">
        <v>1</v>
      </c>
    </row>
    <row r="241" spans="2:3" x14ac:dyDescent="0.25">
      <c r="B241" s="1">
        <v>2.38</v>
      </c>
      <c r="C241" s="1">
        <v>1</v>
      </c>
    </row>
    <row r="242" spans="2:3" x14ac:dyDescent="0.25">
      <c r="B242" s="1">
        <v>2.39</v>
      </c>
      <c r="C242" s="1">
        <v>1</v>
      </c>
    </row>
    <row r="243" spans="2:3" x14ac:dyDescent="0.25">
      <c r="B243" s="1">
        <v>2.4</v>
      </c>
      <c r="C243" s="1">
        <v>1</v>
      </c>
    </row>
    <row r="244" spans="2:3" x14ac:dyDescent="0.25">
      <c r="B244" s="1">
        <v>2.41</v>
      </c>
      <c r="C244" s="1">
        <v>1</v>
      </c>
    </row>
    <row r="245" spans="2:3" x14ac:dyDescent="0.25">
      <c r="B245" s="1">
        <v>2.42</v>
      </c>
      <c r="C245" s="1">
        <v>1</v>
      </c>
    </row>
    <row r="246" spans="2:3" x14ac:dyDescent="0.25">
      <c r="B246" s="1">
        <v>2.4300000000000002</v>
      </c>
      <c r="C246" s="1">
        <v>1</v>
      </c>
    </row>
    <row r="247" spans="2:3" x14ac:dyDescent="0.25">
      <c r="B247" s="1">
        <v>2.44</v>
      </c>
      <c r="C247" s="1">
        <v>1</v>
      </c>
    </row>
    <row r="248" spans="2:3" x14ac:dyDescent="0.25">
      <c r="B248" s="1">
        <v>2.4500000000000002</v>
      </c>
      <c r="C248" s="1">
        <v>1</v>
      </c>
    </row>
    <row r="249" spans="2:3" x14ac:dyDescent="0.25">
      <c r="B249" s="1">
        <v>2.46</v>
      </c>
      <c r="C249" s="1">
        <v>1</v>
      </c>
    </row>
    <row r="250" spans="2:3" x14ac:dyDescent="0.25">
      <c r="B250" s="1">
        <v>2.4700000000000002</v>
      </c>
      <c r="C250" s="1">
        <v>1</v>
      </c>
    </row>
    <row r="251" spans="2:3" x14ac:dyDescent="0.25">
      <c r="B251" s="1">
        <v>2.48</v>
      </c>
      <c r="C251" s="1">
        <v>1</v>
      </c>
    </row>
    <row r="252" spans="2:3" x14ac:dyDescent="0.25">
      <c r="B252" s="1">
        <v>2.4900000000000002</v>
      </c>
      <c r="C252" s="1">
        <v>1</v>
      </c>
    </row>
    <row r="253" spans="2:3" x14ac:dyDescent="0.25">
      <c r="B253" s="1">
        <v>2.5</v>
      </c>
      <c r="C253" s="1">
        <v>1</v>
      </c>
    </row>
    <row r="254" spans="2:3" x14ac:dyDescent="0.25">
      <c r="B254" s="1">
        <v>2.5099999999999998</v>
      </c>
      <c r="C254" s="1">
        <v>1</v>
      </c>
    </row>
    <row r="255" spans="2:3" x14ac:dyDescent="0.25">
      <c r="B255" s="1">
        <v>2.52</v>
      </c>
      <c r="C255" s="1">
        <v>1</v>
      </c>
    </row>
    <row r="256" spans="2:3" x14ac:dyDescent="0.25">
      <c r="B256" s="1">
        <v>2.5299999999999998</v>
      </c>
      <c r="C256" s="1">
        <v>1</v>
      </c>
    </row>
    <row r="257" spans="2:3" x14ac:dyDescent="0.25">
      <c r="B257" s="1">
        <v>2.54</v>
      </c>
      <c r="C257" s="1">
        <v>1</v>
      </c>
    </row>
    <row r="258" spans="2:3" x14ac:dyDescent="0.25">
      <c r="B258" s="1">
        <v>2.5499999999999998</v>
      </c>
      <c r="C258" s="1">
        <v>1</v>
      </c>
    </row>
    <row r="259" spans="2:3" x14ac:dyDescent="0.25">
      <c r="B259" s="1">
        <v>2.56</v>
      </c>
      <c r="C259" s="1">
        <v>1</v>
      </c>
    </row>
    <row r="260" spans="2:3" x14ac:dyDescent="0.25">
      <c r="B260" s="1">
        <v>2.57</v>
      </c>
      <c r="C260" s="1">
        <v>1</v>
      </c>
    </row>
    <row r="261" spans="2:3" x14ac:dyDescent="0.25">
      <c r="B261" s="1">
        <v>2.58</v>
      </c>
      <c r="C261" s="1">
        <v>1</v>
      </c>
    </row>
    <row r="262" spans="2:3" x14ac:dyDescent="0.25">
      <c r="B262" s="1">
        <v>2.59</v>
      </c>
      <c r="C262" s="1">
        <v>1</v>
      </c>
    </row>
    <row r="263" spans="2:3" x14ac:dyDescent="0.25">
      <c r="B263" s="1">
        <v>2.6</v>
      </c>
      <c r="C263" s="1">
        <v>1</v>
      </c>
    </row>
    <row r="264" spans="2:3" x14ac:dyDescent="0.25">
      <c r="B264" s="1">
        <v>2.61</v>
      </c>
      <c r="C264" s="1">
        <v>1</v>
      </c>
    </row>
    <row r="265" spans="2:3" x14ac:dyDescent="0.25">
      <c r="B265" s="1">
        <v>2.62</v>
      </c>
      <c r="C265" s="1">
        <v>1</v>
      </c>
    </row>
    <row r="266" spans="2:3" x14ac:dyDescent="0.25">
      <c r="B266" s="1">
        <v>2.63</v>
      </c>
      <c r="C266" s="1">
        <v>1</v>
      </c>
    </row>
    <row r="267" spans="2:3" x14ac:dyDescent="0.25">
      <c r="B267" s="1">
        <v>2.64</v>
      </c>
      <c r="C267" s="1">
        <v>1</v>
      </c>
    </row>
    <row r="268" spans="2:3" x14ac:dyDescent="0.25">
      <c r="B268" s="1">
        <v>2.65</v>
      </c>
      <c r="C268" s="1">
        <v>1</v>
      </c>
    </row>
    <row r="269" spans="2:3" x14ac:dyDescent="0.25">
      <c r="B269" s="1">
        <v>2.66</v>
      </c>
      <c r="C269" s="1">
        <v>1</v>
      </c>
    </row>
    <row r="270" spans="2:3" x14ac:dyDescent="0.25">
      <c r="B270" s="1">
        <v>2.67</v>
      </c>
      <c r="C270" s="1">
        <v>1</v>
      </c>
    </row>
    <row r="271" spans="2:3" x14ac:dyDescent="0.25">
      <c r="B271" s="1">
        <v>2.68</v>
      </c>
      <c r="C271" s="1">
        <v>1</v>
      </c>
    </row>
    <row r="272" spans="2:3" x14ac:dyDescent="0.25">
      <c r="B272" s="1">
        <v>2.69</v>
      </c>
      <c r="C272" s="1">
        <v>1</v>
      </c>
    </row>
    <row r="273" spans="2:3" x14ac:dyDescent="0.25">
      <c r="B273" s="1">
        <v>2.7</v>
      </c>
      <c r="C273" s="1">
        <v>1</v>
      </c>
    </row>
    <row r="274" spans="2:3" x14ac:dyDescent="0.25">
      <c r="B274" s="1">
        <v>2.71</v>
      </c>
      <c r="C274" s="1">
        <v>1</v>
      </c>
    </row>
    <row r="275" spans="2:3" x14ac:dyDescent="0.25">
      <c r="B275" s="1">
        <v>2.72</v>
      </c>
      <c r="C275" s="1">
        <v>1</v>
      </c>
    </row>
    <row r="276" spans="2:3" x14ac:dyDescent="0.25">
      <c r="B276" s="1">
        <v>2.73</v>
      </c>
      <c r="C276" s="1">
        <v>1</v>
      </c>
    </row>
    <row r="277" spans="2:3" x14ac:dyDescent="0.25">
      <c r="B277" s="1">
        <v>2.74</v>
      </c>
      <c r="C277" s="1">
        <v>1</v>
      </c>
    </row>
    <row r="278" spans="2:3" x14ac:dyDescent="0.25">
      <c r="B278" s="1">
        <v>2.75</v>
      </c>
      <c r="C278" s="1">
        <v>1</v>
      </c>
    </row>
    <row r="279" spans="2:3" x14ac:dyDescent="0.25">
      <c r="B279" s="1">
        <v>2.76</v>
      </c>
      <c r="C279" s="1">
        <v>1</v>
      </c>
    </row>
    <row r="280" spans="2:3" x14ac:dyDescent="0.25">
      <c r="B280" s="1">
        <v>2.77</v>
      </c>
      <c r="C280" s="1">
        <v>1</v>
      </c>
    </row>
    <row r="281" spans="2:3" x14ac:dyDescent="0.25">
      <c r="B281" s="1">
        <v>2.78</v>
      </c>
      <c r="C281" s="1">
        <v>1</v>
      </c>
    </row>
    <row r="282" spans="2:3" x14ac:dyDescent="0.25">
      <c r="B282" s="1">
        <v>2.79</v>
      </c>
      <c r="C282" s="1">
        <v>1</v>
      </c>
    </row>
    <row r="283" spans="2:3" x14ac:dyDescent="0.25">
      <c r="B283" s="1">
        <v>2.8</v>
      </c>
      <c r="C283" s="1">
        <v>1</v>
      </c>
    </row>
    <row r="284" spans="2:3" x14ac:dyDescent="0.25">
      <c r="B284" s="1">
        <v>2.81</v>
      </c>
      <c r="C284" s="1">
        <v>1</v>
      </c>
    </row>
    <row r="285" spans="2:3" x14ac:dyDescent="0.25">
      <c r="B285" s="1">
        <v>2.82</v>
      </c>
      <c r="C285" s="1">
        <v>1</v>
      </c>
    </row>
    <row r="286" spans="2:3" x14ac:dyDescent="0.25">
      <c r="B286" s="1">
        <v>2.83</v>
      </c>
      <c r="C286" s="1">
        <v>1</v>
      </c>
    </row>
    <row r="287" spans="2:3" x14ac:dyDescent="0.25">
      <c r="B287" s="1">
        <v>2.84</v>
      </c>
      <c r="C287" s="1">
        <v>1</v>
      </c>
    </row>
    <row r="288" spans="2:3" x14ac:dyDescent="0.25">
      <c r="B288" s="1">
        <v>2.85</v>
      </c>
      <c r="C288" s="1">
        <v>1</v>
      </c>
    </row>
    <row r="289" spans="2:3" x14ac:dyDescent="0.25">
      <c r="B289" s="1">
        <v>2.86</v>
      </c>
      <c r="C289" s="1">
        <v>1</v>
      </c>
    </row>
    <row r="290" spans="2:3" x14ac:dyDescent="0.25">
      <c r="B290" s="1">
        <v>2.87</v>
      </c>
      <c r="C290" s="1">
        <v>1</v>
      </c>
    </row>
    <row r="291" spans="2:3" x14ac:dyDescent="0.25">
      <c r="B291" s="1">
        <v>2.88</v>
      </c>
      <c r="C291" s="1">
        <v>1</v>
      </c>
    </row>
    <row r="292" spans="2:3" x14ac:dyDescent="0.25">
      <c r="B292" s="1">
        <v>2.89</v>
      </c>
      <c r="C292" s="1">
        <v>1</v>
      </c>
    </row>
    <row r="293" spans="2:3" x14ac:dyDescent="0.25">
      <c r="B293" s="1">
        <v>2.9</v>
      </c>
      <c r="C293" s="1">
        <v>1</v>
      </c>
    </row>
    <row r="294" spans="2:3" x14ac:dyDescent="0.25">
      <c r="B294" s="1">
        <v>2.91</v>
      </c>
      <c r="C294" s="1">
        <v>1</v>
      </c>
    </row>
    <row r="295" spans="2:3" x14ac:dyDescent="0.25">
      <c r="B295" s="1">
        <v>2.92</v>
      </c>
      <c r="C295" s="1">
        <v>1</v>
      </c>
    </row>
    <row r="296" spans="2:3" x14ac:dyDescent="0.25">
      <c r="B296" s="1">
        <v>2.93</v>
      </c>
      <c r="C296" s="1">
        <v>1</v>
      </c>
    </row>
    <row r="297" spans="2:3" x14ac:dyDescent="0.25">
      <c r="B297" s="1">
        <v>2.94</v>
      </c>
      <c r="C297" s="1">
        <v>1</v>
      </c>
    </row>
    <row r="298" spans="2:3" x14ac:dyDescent="0.25">
      <c r="B298" s="1">
        <v>2.95</v>
      </c>
      <c r="C298" s="1">
        <v>1</v>
      </c>
    </row>
    <row r="299" spans="2:3" x14ac:dyDescent="0.25">
      <c r="B299" s="1">
        <v>2.96</v>
      </c>
      <c r="C299" s="1">
        <v>1</v>
      </c>
    </row>
    <row r="300" spans="2:3" x14ac:dyDescent="0.25">
      <c r="B300" s="1">
        <v>2.97</v>
      </c>
      <c r="C300" s="1">
        <v>1</v>
      </c>
    </row>
    <row r="301" spans="2:3" x14ac:dyDescent="0.25">
      <c r="B301" s="1">
        <v>2.98</v>
      </c>
      <c r="C301" s="1">
        <v>1</v>
      </c>
    </row>
    <row r="302" spans="2:3" x14ac:dyDescent="0.25">
      <c r="B302" s="1">
        <v>2.99</v>
      </c>
      <c r="C302" s="1">
        <v>1</v>
      </c>
    </row>
    <row r="303" spans="2:3" x14ac:dyDescent="0.25">
      <c r="B303" s="1">
        <v>3</v>
      </c>
      <c r="C303" s="1">
        <v>1</v>
      </c>
    </row>
    <row r="304" spans="2:3" x14ac:dyDescent="0.25">
      <c r="B304" s="1">
        <v>3.01</v>
      </c>
      <c r="C304" s="1">
        <v>1</v>
      </c>
    </row>
    <row r="305" spans="2:3" x14ac:dyDescent="0.25">
      <c r="B305" s="1">
        <v>3.02</v>
      </c>
      <c r="C305" s="1">
        <v>1</v>
      </c>
    </row>
    <row r="306" spans="2:3" x14ac:dyDescent="0.25">
      <c r="B306" s="1">
        <v>3.03</v>
      </c>
      <c r="C306" s="1">
        <v>1</v>
      </c>
    </row>
    <row r="307" spans="2:3" x14ac:dyDescent="0.25">
      <c r="B307" s="1">
        <v>3.04</v>
      </c>
      <c r="C307" s="1">
        <v>1</v>
      </c>
    </row>
    <row r="308" spans="2:3" x14ac:dyDescent="0.25">
      <c r="B308" s="1">
        <v>3.05</v>
      </c>
      <c r="C308" s="1">
        <v>1</v>
      </c>
    </row>
    <row r="309" spans="2:3" x14ac:dyDescent="0.25">
      <c r="B309" s="1">
        <v>3.06</v>
      </c>
      <c r="C309" s="1">
        <v>1</v>
      </c>
    </row>
    <row r="310" spans="2:3" x14ac:dyDescent="0.25">
      <c r="B310" s="1">
        <v>3.07</v>
      </c>
      <c r="C310" s="1">
        <v>1</v>
      </c>
    </row>
    <row r="311" spans="2:3" x14ac:dyDescent="0.25">
      <c r="B311" s="1">
        <v>3.08</v>
      </c>
      <c r="C311" s="1">
        <v>1</v>
      </c>
    </row>
    <row r="312" spans="2:3" x14ac:dyDescent="0.25">
      <c r="B312" s="1">
        <v>3.09</v>
      </c>
      <c r="C312" s="1">
        <v>1</v>
      </c>
    </row>
    <row r="313" spans="2:3" x14ac:dyDescent="0.25">
      <c r="B313" s="1">
        <v>3.1</v>
      </c>
      <c r="C313" s="1">
        <v>1</v>
      </c>
    </row>
    <row r="314" spans="2:3" x14ac:dyDescent="0.25">
      <c r="B314" s="1">
        <v>3.11</v>
      </c>
      <c r="C314" s="1">
        <v>1</v>
      </c>
    </row>
    <row r="315" spans="2:3" x14ac:dyDescent="0.25">
      <c r="B315" s="1">
        <v>3.12</v>
      </c>
      <c r="C315" s="1">
        <v>1</v>
      </c>
    </row>
    <row r="316" spans="2:3" x14ac:dyDescent="0.25">
      <c r="B316" s="1">
        <v>3.13</v>
      </c>
      <c r="C316" s="1">
        <v>1</v>
      </c>
    </row>
    <row r="317" spans="2:3" x14ac:dyDescent="0.25">
      <c r="B317" s="1">
        <v>3.14</v>
      </c>
      <c r="C317" s="1">
        <v>1</v>
      </c>
    </row>
    <row r="318" spans="2:3" x14ac:dyDescent="0.25">
      <c r="B318" s="1">
        <v>3.15</v>
      </c>
      <c r="C318" s="1">
        <v>1</v>
      </c>
    </row>
    <row r="319" spans="2:3" x14ac:dyDescent="0.25">
      <c r="B319" s="1">
        <v>3.16</v>
      </c>
      <c r="C319" s="1">
        <v>1</v>
      </c>
    </row>
    <row r="320" spans="2:3" x14ac:dyDescent="0.25">
      <c r="B320" s="1">
        <v>3.17</v>
      </c>
      <c r="C320" s="1">
        <v>1</v>
      </c>
    </row>
    <row r="321" spans="2:3" x14ac:dyDescent="0.25">
      <c r="B321" s="1">
        <v>3.18</v>
      </c>
      <c r="C321" s="1">
        <v>1</v>
      </c>
    </row>
    <row r="322" spans="2:3" x14ac:dyDescent="0.25">
      <c r="B322" s="1">
        <v>3.19</v>
      </c>
      <c r="C322" s="1">
        <v>1</v>
      </c>
    </row>
    <row r="323" spans="2:3" x14ac:dyDescent="0.25">
      <c r="B323" s="1">
        <v>3.2</v>
      </c>
      <c r="C323" s="1">
        <v>1</v>
      </c>
    </row>
    <row r="324" spans="2:3" x14ac:dyDescent="0.25">
      <c r="B324" s="1">
        <v>3.21</v>
      </c>
      <c r="C324" s="1">
        <v>1</v>
      </c>
    </row>
    <row r="325" spans="2:3" x14ac:dyDescent="0.25">
      <c r="B325" s="1">
        <v>3.22</v>
      </c>
      <c r="C325" s="1">
        <v>1</v>
      </c>
    </row>
    <row r="326" spans="2:3" x14ac:dyDescent="0.25">
      <c r="B326" s="1">
        <v>3.23</v>
      </c>
      <c r="C326" s="1">
        <v>1</v>
      </c>
    </row>
    <row r="327" spans="2:3" x14ac:dyDescent="0.25">
      <c r="B327" s="1">
        <v>3.24</v>
      </c>
      <c r="C327" s="1">
        <v>1</v>
      </c>
    </row>
    <row r="328" spans="2:3" x14ac:dyDescent="0.25">
      <c r="B328" s="1">
        <v>3.25</v>
      </c>
      <c r="C328" s="1">
        <v>1</v>
      </c>
    </row>
    <row r="329" spans="2:3" x14ac:dyDescent="0.25">
      <c r="B329" s="1">
        <v>3.26</v>
      </c>
      <c r="C329" s="1">
        <v>1</v>
      </c>
    </row>
    <row r="330" spans="2:3" x14ac:dyDescent="0.25">
      <c r="B330" s="1">
        <v>3.27</v>
      </c>
      <c r="C330" s="1">
        <v>1</v>
      </c>
    </row>
    <row r="331" spans="2:3" x14ac:dyDescent="0.25">
      <c r="B331" s="1">
        <v>3.28</v>
      </c>
      <c r="C331" s="1">
        <v>1</v>
      </c>
    </row>
    <row r="332" spans="2:3" x14ac:dyDescent="0.25">
      <c r="B332" s="1">
        <v>3.29</v>
      </c>
      <c r="C332" s="1">
        <v>1</v>
      </c>
    </row>
    <row r="333" spans="2:3" x14ac:dyDescent="0.25">
      <c r="B333" s="1">
        <v>3.3</v>
      </c>
      <c r="C333" s="1">
        <v>1</v>
      </c>
    </row>
    <row r="334" spans="2:3" x14ac:dyDescent="0.25">
      <c r="B334" s="1">
        <v>3.31</v>
      </c>
      <c r="C334" s="1">
        <v>1</v>
      </c>
    </row>
    <row r="335" spans="2:3" x14ac:dyDescent="0.25">
      <c r="B335" s="1">
        <v>3.32</v>
      </c>
      <c r="C335" s="1">
        <v>1</v>
      </c>
    </row>
    <row r="336" spans="2:3" x14ac:dyDescent="0.25">
      <c r="B336" s="1">
        <v>3.33</v>
      </c>
      <c r="C336" s="1">
        <v>1</v>
      </c>
    </row>
    <row r="337" spans="2:3" x14ac:dyDescent="0.25">
      <c r="B337" s="1">
        <v>3.34</v>
      </c>
      <c r="C337" s="1">
        <v>1</v>
      </c>
    </row>
    <row r="338" spans="2:3" x14ac:dyDescent="0.25">
      <c r="B338" s="1">
        <v>3.35</v>
      </c>
      <c r="C338" s="1">
        <v>1</v>
      </c>
    </row>
    <row r="339" spans="2:3" x14ac:dyDescent="0.25">
      <c r="B339" s="1">
        <v>3.36</v>
      </c>
      <c r="C339" s="1">
        <v>1</v>
      </c>
    </row>
    <row r="340" spans="2:3" x14ac:dyDescent="0.25">
      <c r="B340" s="1">
        <v>3.37</v>
      </c>
      <c r="C340" s="1">
        <v>1</v>
      </c>
    </row>
    <row r="341" spans="2:3" x14ac:dyDescent="0.25">
      <c r="B341" s="1">
        <v>3.38</v>
      </c>
      <c r="C341" s="1">
        <v>1</v>
      </c>
    </row>
    <row r="342" spans="2:3" x14ac:dyDescent="0.25">
      <c r="B342" s="1">
        <v>3.39</v>
      </c>
      <c r="C342" s="1">
        <v>1</v>
      </c>
    </row>
    <row r="343" spans="2:3" x14ac:dyDescent="0.25">
      <c r="B343" s="1">
        <v>3.4</v>
      </c>
      <c r="C343" s="1">
        <v>1</v>
      </c>
    </row>
    <row r="344" spans="2:3" x14ac:dyDescent="0.25">
      <c r="B344" s="1">
        <v>3.41</v>
      </c>
      <c r="C344" s="1">
        <v>1</v>
      </c>
    </row>
    <row r="345" spans="2:3" x14ac:dyDescent="0.25">
      <c r="B345" s="1">
        <v>3.42</v>
      </c>
      <c r="C345" s="1">
        <v>1</v>
      </c>
    </row>
    <row r="346" spans="2:3" x14ac:dyDescent="0.25">
      <c r="B346" s="1">
        <v>3.43</v>
      </c>
      <c r="C346" s="1">
        <v>1</v>
      </c>
    </row>
    <row r="347" spans="2:3" x14ac:dyDescent="0.25">
      <c r="B347" s="1">
        <v>3.44</v>
      </c>
      <c r="C347" s="1">
        <v>1</v>
      </c>
    </row>
    <row r="348" spans="2:3" x14ac:dyDescent="0.25">
      <c r="B348" s="1">
        <v>3.45</v>
      </c>
      <c r="C348" s="1">
        <v>1</v>
      </c>
    </row>
    <row r="349" spans="2:3" x14ac:dyDescent="0.25">
      <c r="B349" s="1">
        <v>3.46</v>
      </c>
      <c r="C349" s="1">
        <v>1</v>
      </c>
    </row>
    <row r="350" spans="2:3" x14ac:dyDescent="0.25">
      <c r="B350" s="1">
        <v>3.47</v>
      </c>
      <c r="C350" s="1">
        <v>1</v>
      </c>
    </row>
    <row r="351" spans="2:3" x14ac:dyDescent="0.25">
      <c r="B351" s="1">
        <v>3.48</v>
      </c>
      <c r="C351" s="1">
        <v>1</v>
      </c>
    </row>
    <row r="352" spans="2:3" x14ac:dyDescent="0.25">
      <c r="B352" s="1">
        <v>3.49</v>
      </c>
      <c r="C352" s="1">
        <v>1</v>
      </c>
    </row>
    <row r="353" spans="2:3" x14ac:dyDescent="0.25">
      <c r="B353" s="1">
        <v>3.5</v>
      </c>
      <c r="C353" s="1">
        <v>1</v>
      </c>
    </row>
    <row r="354" spans="2:3" x14ac:dyDescent="0.25">
      <c r="B354" s="1">
        <v>3.51</v>
      </c>
      <c r="C354" s="1">
        <v>1</v>
      </c>
    </row>
    <row r="355" spans="2:3" x14ac:dyDescent="0.25">
      <c r="B355" s="1">
        <v>3.52</v>
      </c>
      <c r="C355" s="1">
        <v>1</v>
      </c>
    </row>
    <row r="356" spans="2:3" x14ac:dyDescent="0.25">
      <c r="B356" s="1">
        <v>3.53</v>
      </c>
      <c r="C356" s="1">
        <v>1</v>
      </c>
    </row>
    <row r="357" spans="2:3" x14ac:dyDescent="0.25">
      <c r="B357" s="1">
        <v>3.54</v>
      </c>
      <c r="C357" s="1">
        <v>1</v>
      </c>
    </row>
    <row r="358" spans="2:3" x14ac:dyDescent="0.25">
      <c r="B358" s="1">
        <v>3.55</v>
      </c>
      <c r="C358" s="1">
        <v>1</v>
      </c>
    </row>
    <row r="359" spans="2:3" x14ac:dyDescent="0.25">
      <c r="B359" s="1">
        <v>3.56</v>
      </c>
      <c r="C359" s="1">
        <v>1</v>
      </c>
    </row>
    <row r="360" spans="2:3" x14ac:dyDescent="0.25">
      <c r="B360" s="1">
        <v>3.57</v>
      </c>
      <c r="C360" s="1">
        <v>1</v>
      </c>
    </row>
    <row r="361" spans="2:3" x14ac:dyDescent="0.25">
      <c r="B361" s="1">
        <v>3.58</v>
      </c>
      <c r="C361" s="1">
        <v>1</v>
      </c>
    </row>
    <row r="362" spans="2:3" x14ac:dyDescent="0.25">
      <c r="B362" s="1">
        <v>3.59</v>
      </c>
      <c r="C362" s="1">
        <v>1</v>
      </c>
    </row>
    <row r="363" spans="2:3" x14ac:dyDescent="0.25">
      <c r="B363" s="1">
        <v>3.6</v>
      </c>
      <c r="C363" s="1">
        <v>1</v>
      </c>
    </row>
    <row r="364" spans="2:3" x14ac:dyDescent="0.25">
      <c r="B364" s="1">
        <v>3.61</v>
      </c>
      <c r="C364" s="1">
        <v>1</v>
      </c>
    </row>
    <row r="365" spans="2:3" x14ac:dyDescent="0.25">
      <c r="B365" s="1">
        <v>3.62</v>
      </c>
      <c r="C365" s="1">
        <v>1</v>
      </c>
    </row>
    <row r="366" spans="2:3" x14ac:dyDescent="0.25">
      <c r="B366" s="1">
        <v>3.63</v>
      </c>
      <c r="C366" s="1">
        <v>1</v>
      </c>
    </row>
    <row r="367" spans="2:3" x14ac:dyDescent="0.25">
      <c r="B367" s="1">
        <v>3.64</v>
      </c>
      <c r="C367" s="1">
        <v>1</v>
      </c>
    </row>
    <row r="368" spans="2:3" x14ac:dyDescent="0.25">
      <c r="B368" s="1">
        <v>3.65</v>
      </c>
      <c r="C368" s="1">
        <v>1</v>
      </c>
    </row>
    <row r="369" spans="2:3" x14ac:dyDescent="0.25">
      <c r="B369" s="1">
        <v>3.66</v>
      </c>
      <c r="C369" s="1">
        <v>1</v>
      </c>
    </row>
    <row r="370" spans="2:3" x14ac:dyDescent="0.25">
      <c r="B370" s="1">
        <v>3.67</v>
      </c>
      <c r="C370" s="1">
        <v>1</v>
      </c>
    </row>
    <row r="371" spans="2:3" x14ac:dyDescent="0.25">
      <c r="B371" s="1">
        <v>3.68</v>
      </c>
      <c r="C371" s="1">
        <v>1</v>
      </c>
    </row>
    <row r="372" spans="2:3" x14ac:dyDescent="0.25">
      <c r="B372" s="1">
        <v>3.69</v>
      </c>
      <c r="C372" s="1">
        <v>1</v>
      </c>
    </row>
    <row r="373" spans="2:3" x14ac:dyDescent="0.25">
      <c r="B373" s="1">
        <v>3.7</v>
      </c>
      <c r="C373" s="1">
        <v>1</v>
      </c>
    </row>
    <row r="374" spans="2:3" x14ac:dyDescent="0.25">
      <c r="B374" s="1">
        <v>3.71</v>
      </c>
      <c r="C374" s="1">
        <v>1</v>
      </c>
    </row>
    <row r="375" spans="2:3" x14ac:dyDescent="0.25">
      <c r="B375" s="1">
        <v>3.72</v>
      </c>
      <c r="C375" s="1">
        <v>1</v>
      </c>
    </row>
    <row r="376" spans="2:3" x14ac:dyDescent="0.25">
      <c r="B376" s="1">
        <v>3.73</v>
      </c>
      <c r="C376" s="1">
        <v>1</v>
      </c>
    </row>
    <row r="377" spans="2:3" x14ac:dyDescent="0.25">
      <c r="B377" s="1">
        <v>3.74</v>
      </c>
      <c r="C377" s="1">
        <v>1</v>
      </c>
    </row>
    <row r="378" spans="2:3" x14ac:dyDescent="0.25">
      <c r="B378" s="1">
        <v>3.75</v>
      </c>
      <c r="C378" s="1">
        <v>1</v>
      </c>
    </row>
    <row r="379" spans="2:3" x14ac:dyDescent="0.25">
      <c r="B379" s="1">
        <v>3.76</v>
      </c>
      <c r="C379" s="1">
        <v>1</v>
      </c>
    </row>
    <row r="380" spans="2:3" x14ac:dyDescent="0.25">
      <c r="B380" s="1">
        <v>3.77</v>
      </c>
      <c r="C380" s="1">
        <v>1</v>
      </c>
    </row>
    <row r="381" spans="2:3" x14ac:dyDescent="0.25">
      <c r="B381" s="1">
        <v>3.78</v>
      </c>
      <c r="C381" s="1">
        <v>1</v>
      </c>
    </row>
    <row r="382" spans="2:3" x14ac:dyDescent="0.25">
      <c r="B382" s="1">
        <v>3.79</v>
      </c>
      <c r="C382" s="1">
        <v>1</v>
      </c>
    </row>
    <row r="383" spans="2:3" x14ac:dyDescent="0.25">
      <c r="B383" s="1">
        <v>3.8</v>
      </c>
      <c r="C383" s="1">
        <v>1</v>
      </c>
    </row>
    <row r="384" spans="2:3" x14ac:dyDescent="0.25">
      <c r="B384" s="1">
        <v>3.81</v>
      </c>
      <c r="C384" s="1">
        <v>1</v>
      </c>
    </row>
    <row r="385" spans="2:3" x14ac:dyDescent="0.25">
      <c r="B385" s="1">
        <v>3.82</v>
      </c>
      <c r="C385" s="1">
        <v>1</v>
      </c>
    </row>
    <row r="386" spans="2:3" x14ac:dyDescent="0.25">
      <c r="B386" s="1">
        <v>3.83</v>
      </c>
      <c r="C386" s="1">
        <v>1</v>
      </c>
    </row>
    <row r="387" spans="2:3" x14ac:dyDescent="0.25">
      <c r="B387" s="1">
        <v>3.84</v>
      </c>
      <c r="C387" s="1">
        <v>1</v>
      </c>
    </row>
    <row r="388" spans="2:3" x14ac:dyDescent="0.25">
      <c r="B388" s="1">
        <v>3.85</v>
      </c>
      <c r="C388" s="1">
        <v>1</v>
      </c>
    </row>
    <row r="389" spans="2:3" x14ac:dyDescent="0.25">
      <c r="B389" s="1">
        <v>3.86</v>
      </c>
      <c r="C389" s="1">
        <v>1</v>
      </c>
    </row>
    <row r="390" spans="2:3" x14ac:dyDescent="0.25">
      <c r="B390" s="1">
        <v>3.87</v>
      </c>
      <c r="C390" s="1">
        <v>1</v>
      </c>
    </row>
    <row r="391" spans="2:3" x14ac:dyDescent="0.25">
      <c r="B391" s="1">
        <v>3.88</v>
      </c>
      <c r="C391" s="1">
        <v>1</v>
      </c>
    </row>
    <row r="392" spans="2:3" x14ac:dyDescent="0.25">
      <c r="B392" s="1">
        <v>3.89</v>
      </c>
      <c r="C392" s="1">
        <v>1</v>
      </c>
    </row>
    <row r="393" spans="2:3" x14ac:dyDescent="0.25">
      <c r="B393" s="1">
        <v>3.9</v>
      </c>
      <c r="C393" s="1">
        <v>1</v>
      </c>
    </row>
    <row r="394" spans="2:3" x14ac:dyDescent="0.25">
      <c r="B394" s="1">
        <v>3.91</v>
      </c>
      <c r="C394" s="1">
        <v>1</v>
      </c>
    </row>
    <row r="395" spans="2:3" x14ac:dyDescent="0.25">
      <c r="B395" s="1">
        <v>3.92</v>
      </c>
      <c r="C395" s="1">
        <v>1</v>
      </c>
    </row>
    <row r="396" spans="2:3" x14ac:dyDescent="0.25">
      <c r="B396" s="1">
        <v>3.93</v>
      </c>
      <c r="C396" s="1">
        <v>1</v>
      </c>
    </row>
    <row r="397" spans="2:3" x14ac:dyDescent="0.25">
      <c r="B397" s="1">
        <v>3.94</v>
      </c>
      <c r="C397" s="1">
        <v>1</v>
      </c>
    </row>
    <row r="398" spans="2:3" x14ac:dyDescent="0.25">
      <c r="B398" s="1">
        <v>3.95</v>
      </c>
      <c r="C398" s="1">
        <v>1</v>
      </c>
    </row>
    <row r="399" spans="2:3" x14ac:dyDescent="0.25">
      <c r="B399" s="1">
        <v>3.96</v>
      </c>
      <c r="C399" s="1">
        <v>1</v>
      </c>
    </row>
    <row r="400" spans="2:3" x14ac:dyDescent="0.25">
      <c r="B400" s="1">
        <v>3.97</v>
      </c>
      <c r="C400" s="1">
        <v>1</v>
      </c>
    </row>
    <row r="401" spans="2:3" x14ac:dyDescent="0.25">
      <c r="B401" s="1">
        <v>3.98</v>
      </c>
      <c r="C401" s="1">
        <v>1</v>
      </c>
    </row>
    <row r="402" spans="2:3" x14ac:dyDescent="0.25">
      <c r="B402" s="1">
        <v>3.99</v>
      </c>
      <c r="C402" s="1">
        <v>1</v>
      </c>
    </row>
    <row r="403" spans="2:3" x14ac:dyDescent="0.25">
      <c r="B403" s="1">
        <v>4</v>
      </c>
      <c r="C403" s="1">
        <v>1</v>
      </c>
    </row>
    <row r="404" spans="2:3" x14ac:dyDescent="0.25">
      <c r="B404" s="1">
        <v>4.01</v>
      </c>
      <c r="C404" s="1">
        <v>1</v>
      </c>
    </row>
    <row r="405" spans="2:3" x14ac:dyDescent="0.25">
      <c r="B405" s="1">
        <v>4.0199999999999996</v>
      </c>
      <c r="C405" s="1">
        <v>1</v>
      </c>
    </row>
    <row r="406" spans="2:3" x14ac:dyDescent="0.25">
      <c r="B406" s="1">
        <v>4.03</v>
      </c>
      <c r="C406" s="1">
        <v>1</v>
      </c>
    </row>
    <row r="407" spans="2:3" x14ac:dyDescent="0.25">
      <c r="B407" s="1">
        <v>4.04</v>
      </c>
      <c r="C407" s="1">
        <v>1</v>
      </c>
    </row>
    <row r="408" spans="2:3" x14ac:dyDescent="0.25">
      <c r="B408" s="1">
        <v>4.05</v>
      </c>
      <c r="C408" s="1">
        <v>1</v>
      </c>
    </row>
    <row r="409" spans="2:3" x14ac:dyDescent="0.25">
      <c r="B409" s="1">
        <v>4.0599999999999996</v>
      </c>
      <c r="C409" s="1">
        <v>1</v>
      </c>
    </row>
    <row r="410" spans="2:3" x14ac:dyDescent="0.25">
      <c r="B410" s="1">
        <v>4.07</v>
      </c>
      <c r="C410" s="1">
        <v>1</v>
      </c>
    </row>
    <row r="411" spans="2:3" x14ac:dyDescent="0.25">
      <c r="B411" s="1">
        <v>4.08</v>
      </c>
      <c r="C411" s="1">
        <v>1</v>
      </c>
    </row>
    <row r="412" spans="2:3" x14ac:dyDescent="0.25">
      <c r="B412" s="1">
        <v>4.09</v>
      </c>
      <c r="C412" s="1">
        <v>1</v>
      </c>
    </row>
    <row r="413" spans="2:3" x14ac:dyDescent="0.25">
      <c r="B413" s="1">
        <v>4.0999999999999996</v>
      </c>
      <c r="C413" s="1">
        <v>1</v>
      </c>
    </row>
    <row r="414" spans="2:3" x14ac:dyDescent="0.25">
      <c r="B414" s="1">
        <v>4.1100000000000003</v>
      </c>
      <c r="C414" s="1">
        <v>1</v>
      </c>
    </row>
    <row r="415" spans="2:3" x14ac:dyDescent="0.25">
      <c r="B415" s="1">
        <v>4.12</v>
      </c>
      <c r="C415" s="1">
        <v>1</v>
      </c>
    </row>
    <row r="416" spans="2:3" x14ac:dyDescent="0.25">
      <c r="B416" s="1">
        <v>4.13</v>
      </c>
      <c r="C416" s="1">
        <v>1</v>
      </c>
    </row>
    <row r="417" spans="2:3" x14ac:dyDescent="0.25">
      <c r="B417" s="1">
        <v>4.1399999999999997</v>
      </c>
      <c r="C417" s="1">
        <v>1</v>
      </c>
    </row>
    <row r="418" spans="2:3" x14ac:dyDescent="0.25">
      <c r="B418" s="1">
        <v>4.1500000000000004</v>
      </c>
      <c r="C418" s="1">
        <v>1</v>
      </c>
    </row>
    <row r="419" spans="2:3" x14ac:dyDescent="0.25">
      <c r="B419" s="1">
        <v>4.16</v>
      </c>
      <c r="C419" s="1">
        <v>1</v>
      </c>
    </row>
    <row r="420" spans="2:3" x14ac:dyDescent="0.25">
      <c r="B420" s="1">
        <v>4.17</v>
      </c>
      <c r="C420" s="1">
        <v>1</v>
      </c>
    </row>
    <row r="421" spans="2:3" x14ac:dyDescent="0.25">
      <c r="B421" s="1">
        <v>4.18</v>
      </c>
      <c r="C421" s="1">
        <v>1</v>
      </c>
    </row>
    <row r="422" spans="2:3" x14ac:dyDescent="0.25">
      <c r="B422" s="1">
        <v>4.1900000000000004</v>
      </c>
      <c r="C422" s="1">
        <v>1</v>
      </c>
    </row>
    <row r="423" spans="2:3" x14ac:dyDescent="0.25">
      <c r="B423" s="1">
        <v>4.2</v>
      </c>
      <c r="C423" s="1">
        <v>1</v>
      </c>
    </row>
    <row r="424" spans="2:3" x14ac:dyDescent="0.25">
      <c r="B424" s="1">
        <v>4.21</v>
      </c>
      <c r="C424" s="1">
        <v>1</v>
      </c>
    </row>
    <row r="425" spans="2:3" x14ac:dyDescent="0.25">
      <c r="B425" s="1">
        <v>4.22</v>
      </c>
      <c r="C425" s="1">
        <v>1</v>
      </c>
    </row>
    <row r="426" spans="2:3" x14ac:dyDescent="0.25">
      <c r="B426" s="1">
        <v>4.2300000000000004</v>
      </c>
      <c r="C426" s="1">
        <v>1</v>
      </c>
    </row>
    <row r="427" spans="2:3" x14ac:dyDescent="0.25">
      <c r="B427" s="1">
        <v>4.24</v>
      </c>
      <c r="C427" s="1">
        <v>1</v>
      </c>
    </row>
    <row r="428" spans="2:3" x14ac:dyDescent="0.25">
      <c r="B428" s="1">
        <v>4.25</v>
      </c>
      <c r="C428" s="1">
        <v>1</v>
      </c>
    </row>
    <row r="429" spans="2:3" x14ac:dyDescent="0.25">
      <c r="B429" s="1">
        <v>4.26</v>
      </c>
      <c r="C429" s="1">
        <v>1</v>
      </c>
    </row>
    <row r="430" spans="2:3" x14ac:dyDescent="0.25">
      <c r="B430" s="1">
        <v>4.2699999999999996</v>
      </c>
      <c r="C430" s="1">
        <v>1</v>
      </c>
    </row>
    <row r="431" spans="2:3" x14ac:dyDescent="0.25">
      <c r="B431" s="1">
        <v>4.28</v>
      </c>
      <c r="C431" s="1">
        <v>1</v>
      </c>
    </row>
    <row r="432" spans="2:3" x14ac:dyDescent="0.25">
      <c r="B432" s="1">
        <v>4.29</v>
      </c>
      <c r="C432" s="1">
        <v>1</v>
      </c>
    </row>
    <row r="433" spans="2:3" x14ac:dyDescent="0.25">
      <c r="B433" s="1">
        <v>4.3</v>
      </c>
      <c r="C433" s="1">
        <v>1</v>
      </c>
    </row>
    <row r="434" spans="2:3" x14ac:dyDescent="0.25">
      <c r="B434" s="1">
        <v>4.3099999999999996</v>
      </c>
      <c r="C434" s="1">
        <v>1</v>
      </c>
    </row>
    <row r="435" spans="2:3" x14ac:dyDescent="0.25">
      <c r="B435" s="1">
        <v>4.32</v>
      </c>
      <c r="C435" s="1">
        <v>1</v>
      </c>
    </row>
    <row r="436" spans="2:3" x14ac:dyDescent="0.25">
      <c r="B436" s="1">
        <v>4.33</v>
      </c>
      <c r="C436" s="1">
        <v>1</v>
      </c>
    </row>
    <row r="437" spans="2:3" x14ac:dyDescent="0.25">
      <c r="B437" s="1">
        <v>4.34</v>
      </c>
      <c r="C437" s="1">
        <v>1</v>
      </c>
    </row>
    <row r="438" spans="2:3" x14ac:dyDescent="0.25">
      <c r="B438" s="1">
        <v>4.3499999999999996</v>
      </c>
      <c r="C438" s="1">
        <v>1</v>
      </c>
    </row>
    <row r="439" spans="2:3" x14ac:dyDescent="0.25">
      <c r="B439" s="1">
        <v>4.3600000000000003</v>
      </c>
      <c r="C439" s="1">
        <v>1</v>
      </c>
    </row>
    <row r="440" spans="2:3" x14ac:dyDescent="0.25">
      <c r="B440" s="1">
        <v>4.37</v>
      </c>
      <c r="C440" s="1">
        <v>1</v>
      </c>
    </row>
    <row r="441" spans="2:3" x14ac:dyDescent="0.25">
      <c r="B441" s="1">
        <v>4.38</v>
      </c>
      <c r="C441" s="1">
        <v>1</v>
      </c>
    </row>
    <row r="442" spans="2:3" x14ac:dyDescent="0.25">
      <c r="B442" s="1">
        <v>4.3899999999999997</v>
      </c>
      <c r="C442" s="1">
        <v>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B119"/>
  <sheetViews>
    <sheetView showGridLines="0" showZeros="0" zoomScale="70" zoomScaleNormal="70" workbookViewId="0"/>
  </sheetViews>
  <sheetFormatPr baseColWidth="10" defaultColWidth="11.42578125" defaultRowHeight="15" x14ac:dyDescent="0.25"/>
  <cols>
    <col min="1" max="1" width="6.85546875" customWidth="1"/>
    <col min="2" max="2" width="14.28515625" style="58" hidden="1" customWidth="1"/>
    <col min="3" max="3" width="15.85546875" style="58" hidden="1" customWidth="1"/>
    <col min="4" max="5" width="42.5703125" style="34" customWidth="1"/>
    <col min="6" max="6" width="20.5703125" customWidth="1"/>
    <col min="7" max="7" width="6.5703125" hidden="1" customWidth="1"/>
    <col min="9" max="12" width="10" customWidth="1"/>
    <col min="13" max="14" width="10.140625" customWidth="1"/>
    <col min="15" max="15" width="8.5703125" customWidth="1"/>
    <col min="16" max="16" width="10.140625" customWidth="1"/>
    <col min="17" max="17" width="2" hidden="1" customWidth="1"/>
    <col min="18" max="25" width="10" style="36" hidden="1" customWidth="1"/>
    <col min="26" max="26" width="10" style="51" hidden="1" customWidth="1"/>
    <col min="27" max="27" width="16.28515625" customWidth="1"/>
    <col min="28" max="28" width="17.7109375" customWidth="1"/>
    <col min="29" max="29" width="13.28515625" customWidth="1"/>
    <col min="30" max="30" width="16.5703125" customWidth="1"/>
    <col min="31" max="31" width="17.5703125" customWidth="1"/>
    <col min="32" max="32" width="58.28515625" style="59" customWidth="1"/>
    <col min="33" max="33" width="12.28515625" style="34" hidden="1" customWidth="1"/>
    <col min="34" max="34" width="18.85546875" style="35" customWidth="1"/>
    <col min="35" max="35" width="25.140625" style="37" hidden="1" customWidth="1"/>
  </cols>
  <sheetData>
    <row r="2" spans="2:54" ht="15.75" thickBot="1" x14ac:dyDescent="0.3">
      <c r="AU2" s="96" t="s">
        <v>347</v>
      </c>
    </row>
    <row r="3" spans="2:54" ht="15.75" thickBot="1" x14ac:dyDescent="0.3">
      <c r="B3" s="405"/>
      <c r="C3" s="405"/>
      <c r="D3" s="405"/>
      <c r="E3" s="405"/>
      <c r="F3" s="405"/>
      <c r="G3" s="405"/>
      <c r="H3" s="405"/>
      <c r="I3" s="406" t="s">
        <v>14</v>
      </c>
      <c r="J3" s="407"/>
      <c r="K3" s="407"/>
      <c r="L3" s="408"/>
      <c r="M3" s="410" t="s">
        <v>348</v>
      </c>
      <c r="N3" s="411"/>
      <c r="O3" s="411"/>
      <c r="P3" s="412"/>
      <c r="Q3" s="412"/>
      <c r="R3" s="409" t="s">
        <v>349</v>
      </c>
      <c r="S3" s="407"/>
      <c r="T3" s="407"/>
      <c r="U3" s="408"/>
      <c r="V3" s="53"/>
      <c r="W3" s="53"/>
      <c r="X3" s="53"/>
      <c r="Y3" s="53"/>
      <c r="Z3" s="52"/>
      <c r="AA3" s="413" t="s">
        <v>350</v>
      </c>
      <c r="AB3" s="413"/>
      <c r="AC3" s="413"/>
      <c r="AD3" s="413"/>
      <c r="AE3" s="413"/>
      <c r="AF3" s="403"/>
      <c r="AG3" s="404"/>
      <c r="AH3" s="404"/>
      <c r="AI3" s="404"/>
      <c r="AU3" s="96" t="s">
        <v>351</v>
      </c>
    </row>
    <row r="4" spans="2:54" s="25" customFormat="1" ht="39" thickBot="1" x14ac:dyDescent="0.3">
      <c r="B4" s="60" t="s">
        <v>7</v>
      </c>
      <c r="C4" s="87" t="s">
        <v>352</v>
      </c>
      <c r="D4" s="231" t="s">
        <v>353</v>
      </c>
      <c r="E4" s="232" t="s">
        <v>354</v>
      </c>
      <c r="F4" s="233" t="s">
        <v>355</v>
      </c>
      <c r="G4" s="234" t="s">
        <v>356</v>
      </c>
      <c r="H4" s="234" t="s">
        <v>357</v>
      </c>
      <c r="I4" s="235" t="s">
        <v>358</v>
      </c>
      <c r="J4" s="233" t="s">
        <v>359</v>
      </c>
      <c r="K4" s="233" t="s">
        <v>360</v>
      </c>
      <c r="L4" s="236" t="s">
        <v>361</v>
      </c>
      <c r="M4" s="237" t="s">
        <v>362</v>
      </c>
      <c r="N4" s="238" t="s">
        <v>363</v>
      </c>
      <c r="O4" s="238" t="s">
        <v>364</v>
      </c>
      <c r="P4" s="238" t="s">
        <v>365</v>
      </c>
      <c r="Q4" s="89" t="s">
        <v>366</v>
      </c>
      <c r="R4" s="90" t="s">
        <v>367</v>
      </c>
      <c r="S4" s="62" t="s">
        <v>368</v>
      </c>
      <c r="T4" s="62" t="s">
        <v>369</v>
      </c>
      <c r="U4" s="63" t="s">
        <v>370</v>
      </c>
      <c r="V4" s="91" t="s">
        <v>371</v>
      </c>
      <c r="W4" s="91" t="s">
        <v>372</v>
      </c>
      <c r="X4" s="91" t="s">
        <v>373</v>
      </c>
      <c r="Y4" s="91" t="s">
        <v>374</v>
      </c>
      <c r="Z4" s="92" t="s">
        <v>375</v>
      </c>
      <c r="AA4" s="61" t="s">
        <v>376</v>
      </c>
      <c r="AB4" s="62" t="s">
        <v>377</v>
      </c>
      <c r="AC4" s="62" t="s">
        <v>378</v>
      </c>
      <c r="AD4" s="63" t="s">
        <v>379</v>
      </c>
      <c r="AE4" s="93" t="s">
        <v>380</v>
      </c>
      <c r="AF4" s="62" t="s">
        <v>16</v>
      </c>
      <c r="AG4" s="62" t="s">
        <v>17</v>
      </c>
      <c r="AH4" s="63" t="s">
        <v>381</v>
      </c>
      <c r="AI4" s="88" t="s">
        <v>18</v>
      </c>
    </row>
    <row r="5" spans="2:54" s="25" customFormat="1" ht="71.25" customHeight="1" thickBot="1" x14ac:dyDescent="0.3">
      <c r="B5" s="64" t="s">
        <v>34</v>
      </c>
      <c r="C5" s="65" t="s">
        <v>382</v>
      </c>
      <c r="D5" s="265" t="str">
        <f>'MIPG INSTITUCIONAL'!F11</f>
        <v>Realizar Matriz de identificación de Cargos</v>
      </c>
      <c r="E5" s="221" t="str">
        <f>'MIPG INSTITUCIONAL'!G11</f>
        <v>Matriz de identificación de cargos</v>
      </c>
      <c r="F5" s="222" t="s">
        <v>351</v>
      </c>
      <c r="G5" s="223">
        <f>COUNTIF(R5:U5,"x")</f>
        <v>1</v>
      </c>
      <c r="H5" s="224">
        <f>'MIPG INSTITUCIONAL'!H11</f>
        <v>1</v>
      </c>
      <c r="I5" s="225">
        <f>'MIPG INSTITUCIONAL'!I11</f>
        <v>0</v>
      </c>
      <c r="J5" s="226">
        <f>'MIPG INSTITUCIONAL'!J11</f>
        <v>1</v>
      </c>
      <c r="K5" s="226">
        <f>'MIPG INSTITUCIONAL'!K11</f>
        <v>0</v>
      </c>
      <c r="L5" s="227">
        <f>'MIPG INSTITUCIONAL'!L11</f>
        <v>0</v>
      </c>
      <c r="M5" s="228"/>
      <c r="N5" s="229">
        <v>1</v>
      </c>
      <c r="O5" s="229"/>
      <c r="P5" s="230"/>
      <c r="Q5" s="99" t="str">
        <f>_xlfn.IFNA(IF(_xlfn.IFS(F5="MANTENIMIENTO",SUM(M5:P5)/G5,F5="INCREMENTO",SUM(M5:P5))=H5,"SI",""),"")</f>
        <v>SI</v>
      </c>
      <c r="R5" s="66">
        <f>'MIPG INSTITUCIONAL'!Q11</f>
        <v>0</v>
      </c>
      <c r="S5" s="67" t="str">
        <f>'MIPG INSTITUCIONAL'!R11</f>
        <v>x</v>
      </c>
      <c r="T5" s="67">
        <f>'MIPG INSTITUCIONAL'!S11</f>
        <v>0</v>
      </c>
      <c r="U5" s="68">
        <f>'MIPG INSTITUCIONAL'!T11</f>
        <v>0</v>
      </c>
      <c r="V5" s="69" t="str">
        <f>_xlfn.IFNA(_xlfn.IFS(AND(M5="",I5&gt;0.001),"1",AND(M5&gt;0.001,I5&gt;0.001),"2",AND(M5&gt;0.001,I5=0),"3"),"4")</f>
        <v>4</v>
      </c>
      <c r="W5" s="69" t="str">
        <f>_xlfn.IFNA(_xlfn.IFS(AND(N5="",J5&gt;0.001),"1",AND(N5&gt;0.001,J5&gt;0.001),"2",AND(N5&gt;0.001,J5=0),"3"),"4")</f>
        <v>2</v>
      </c>
      <c r="X5" s="69" t="str">
        <f>_xlfn.IFNA(_xlfn.IFS(AND(O5="",K5&gt;0.001),"1",AND(O5&gt;0.001,K5&gt;0.001),"2",AND(O5&gt;0.001,K5=0),"3"),"4")</f>
        <v>4</v>
      </c>
      <c r="Y5" s="69" t="str">
        <f>_xlfn.IFNA(_xlfn.IFS(AND(P5="",L5&gt;0.001),"1",AND(P5&gt;0.001,L5&gt;0.001),"2",AND(P5&gt;0.001,L5=0),"3"),"4")</f>
        <v>4</v>
      </c>
      <c r="Z5" s="70">
        <f>IF((IF(Tabla2[[#This Row],[Calculo1 ]]="1",_xlfn.IFS(W5="1",IF((J5/H5)&gt;100%,100%,J5/H5),W5="2",IF((J5/N5)&gt;100%,100%,J5/N5),W5="3","0%",W5="4","0")+Tabla2[[#This Row],[ III TRIM 20217]],_xlfn.IFS(W5="1",IF((J5/H5)&gt;100%,100%,J5/H5),W5="2",IF((J5/N5)&gt;100%,100%,J5/N5),W5="3","0%",W5="4","")))=100%,100%,(IF(Tabla2[[#This Row],[Calculo1 ]]="1",_xlfn.IFS(W5="1",IF((J5/H5)&gt;100%,100%,J5/H5),W5="2",IF((J5/N5)&gt;100%,100%,J5/N5),W5="3","0%",W5="4","0")+Tabla2[[#This Row],[ III TRIM 20217]],_xlfn.IFS(W5="1",IF((J5/H5)&gt;100%,100%,J5/H5),W5="2",IF((J5/N5)&gt;100%,100%,J5/N5),W5="3","0%",W5="4",""))))</f>
        <v>1</v>
      </c>
      <c r="AA5" s="71" t="str">
        <f>_xlfn.IFS(V5="1",IF((I5/H5)&gt;100%,"100%",I5/H5),V5="2",IF((I5/M5)&gt;100%,"100%",I5/M5),V5="3","0%",V5="4","")</f>
        <v/>
      </c>
      <c r="AB5" s="72">
        <f>_xlfn.IFNA(INDEX(Hoja1!$C$3:$C$230,MATCH(Tabla2[[#This Row],[Calculo5]],Hoja1!$B$3:$B$230,0)),"")</f>
        <v>1</v>
      </c>
      <c r="AC5" s="72" t="str">
        <f>_xlfn.IFS(X5="1",IF((K5/J5)&gt;100%,"100%",K5/J5),X5="2",IF((K5/O5)&gt;100%,"100%",K5/O5),X5="3","0%",X5="4","")</f>
        <v/>
      </c>
      <c r="AD5" s="104" t="str">
        <f>_xlfn.IFS(Y5="1",IF((L5/K5)&gt;100%,"100%",L5/K5),Y5="2",IF((L5/P5)&gt;100%,"100%",L5/P5),Y5="3","0%",Y5="4","")</f>
        <v/>
      </c>
      <c r="AE5" s="107">
        <f>IF(IF(F5="","ESPECÍFICAR TIPO DE META",_xlfn.IFNA(_xlfn.IFS(SUM(I5:L5)=0,0%,SUM(I5:L5)&gt;0.001,(_xlfn.IFS(F5="INCREMENTO",SUM(I5:L5)/H5,F5="MANTENIMIENTO",SUM(I5:L5)/(H5*Tabla2[[#This Row],[N.X]])))),"ESPECÍFICAR TIPO DE META"))&gt;1,"100%",IF(F5="","ESPECÍFICAR TIPO DE META",_xlfn.IFNA(_xlfn.IFS(SUM(I5:L5)=0,0%,SUM(I5:L5)&gt;0.001,(_xlfn.IFS(F5="INCREMENTO",SUM(I5:L5)/H5,F5="MANTENIMIENTO",SUM(I5:L5)/(H5*Tabla2[[#This Row],[N.X]])))),"ESPECÍFICAR TIPO DE META")))</f>
        <v>1</v>
      </c>
      <c r="AF5" s="109" t="str">
        <f>'MIPG INSTITUCIONAL'!N11</f>
        <v>Se realizó la matriz de cargos de la entidad teniendo en cuenta el manual de funciones.</v>
      </c>
      <c r="AG5" s="105" t="str">
        <f>'MIPG INSTITUCIONAL'!O11</f>
        <v>Recursos Humanos</v>
      </c>
      <c r="AH5" s="111" t="str">
        <f>'MIPG INSTITUCIONAL'!P11</f>
        <v>Subdirección Administrativa y Financiera - Apoyo Talento Humano</v>
      </c>
      <c r="AI5" s="56" t="str">
        <f>'MIPG INSTITUCIONAL'!P11</f>
        <v>Subdirección Administrativa y Financiera - Apoyo Talento Humano</v>
      </c>
      <c r="BB5" s="25" t="s">
        <v>351</v>
      </c>
    </row>
    <row r="6" spans="2:54" s="25" customFormat="1" ht="51" customHeight="1" thickBot="1" x14ac:dyDescent="0.3">
      <c r="B6" s="73" t="s">
        <v>34</v>
      </c>
      <c r="C6" s="76" t="s">
        <v>382</v>
      </c>
      <c r="D6" s="266" t="str">
        <f>'MIPG INSTITUCIONAL'!F12</f>
        <v xml:space="preserve">Elaborar el Plan de Capacitación vigencia 2022 </v>
      </c>
      <c r="E6" s="74" t="str">
        <f>'MIPG INSTITUCIONAL'!G12</f>
        <v>Plan de Capacitación vigencia 2022</v>
      </c>
      <c r="F6" s="75" t="s">
        <v>351</v>
      </c>
      <c r="G6" s="76">
        <f t="shared" ref="G6:G69" si="0">COUNTIF(R6:U6,"x")</f>
        <v>1</v>
      </c>
      <c r="H6" s="214">
        <f>'MIPG INSTITUCIONAL'!H12</f>
        <v>1</v>
      </c>
      <c r="I6" s="225">
        <f>'MIPG INSTITUCIONAL'!I12</f>
        <v>0</v>
      </c>
      <c r="J6" s="226">
        <f>'MIPG INSTITUCIONAL'!J12</f>
        <v>0</v>
      </c>
      <c r="K6" s="226">
        <f>'MIPG INSTITUCIONAL'!K12</f>
        <v>1</v>
      </c>
      <c r="L6" s="227">
        <f>'MIPG INSTITUCIONAL'!L12</f>
        <v>0</v>
      </c>
      <c r="M6" s="77"/>
      <c r="N6" s="78"/>
      <c r="O6" s="78">
        <v>1</v>
      </c>
      <c r="P6" s="101"/>
      <c r="Q6" s="100" t="str">
        <f t="shared" ref="Q6:Q69" si="1">_xlfn.IFNA(IF(_xlfn.IFS(F6="MANTENIMIENTO",SUM(M6:P6)/G6,F6="INCREMENTO",SUM(M6:P6))=H6,"SI",""),"")</f>
        <v>SI</v>
      </c>
      <c r="R6" s="79">
        <f>'MIPG INSTITUCIONAL'!Q12</f>
        <v>0</v>
      </c>
      <c r="S6" s="80">
        <f>'MIPG INSTITUCIONAL'!R12</f>
        <v>0</v>
      </c>
      <c r="T6" s="80" t="str">
        <f>'MIPG INSTITUCIONAL'!S12</f>
        <v>x</v>
      </c>
      <c r="U6" s="81">
        <f>'MIPG INSTITUCIONAL'!T12</f>
        <v>0</v>
      </c>
      <c r="V6" s="69" t="str">
        <f t="shared" ref="V6:V69" si="2">_xlfn.IFNA(_xlfn.IFS(AND(M6="",I6&gt;0.001),"1",AND(M6&gt;0.001,I6&gt;0.001),"2",AND(M6&gt;0.001,I6=0),"3"),"4")</f>
        <v>4</v>
      </c>
      <c r="W6" s="69" t="str">
        <f t="shared" ref="W6:W69" si="3">_xlfn.IFNA(_xlfn.IFS(AND(N6="",J6&gt;0.001),"1",AND(N6&gt;0.001,J6&gt;0.001),"2",AND(N6&gt;0.001,J6=0),"3"),"4")</f>
        <v>4</v>
      </c>
      <c r="X6" s="69" t="str">
        <f t="shared" ref="X6:X69" si="4">_xlfn.IFNA(_xlfn.IFS(AND(O6="",K6&gt;0.001),"1",AND(O6&gt;0.001,K6&gt;0.001),"2",AND(O6&gt;0.001,K6=0),"3"),"4")</f>
        <v>2</v>
      </c>
      <c r="Y6" s="69" t="str">
        <f t="shared" ref="Y6:Y69" si="5">_xlfn.IFNA(_xlfn.IFS(AND(P6="",L6&gt;0.001),"1",AND(P6&gt;0.001,L6&gt;0.001),"2",AND(P6&gt;0.001,L6=0),"3"),"4")</f>
        <v>4</v>
      </c>
      <c r="Z6" s="70" t="str">
        <f>IF((IF(Tabla2[[#This Row],[Calculo1 ]]="1",_xlfn.IFS(W6="1",IF((J6/H6)&gt;100%,100%,J6/H6),W6="2",IF((J6/N6)&gt;100%,100%,J6/N6),W6="3","0%",W6="4","0")+Tabla2[[#This Row],[ III TRIM 20217]],_xlfn.IFS(W6="1",IF((J6/H6)&gt;100%,100%,J6/H6),W6="2",IF((J6/N6)&gt;100%,100%,J6/N6),W6="3","0%",W6="4","")))=100%,100%,(IF(Tabla2[[#This Row],[Calculo1 ]]="1",_xlfn.IFS(W6="1",IF((J6/H6)&gt;100%,100%,J6/H6),W6="2",IF((J6/N6)&gt;100%,100%,J6/N6),W6="3","0%",W6="4","0")+Tabla2[[#This Row],[ III TRIM 20217]],_xlfn.IFS(W6="1",IF((J6/H6)&gt;100%,100%,J6/H6),W6="2",IF((J6/N6)&gt;100%,100%,J6/N6),W6="3","0%",W6="4",""))))</f>
        <v/>
      </c>
      <c r="AA6" s="82" t="str">
        <f t="shared" ref="AA6:AA69" si="6">_xlfn.IFS(V6="1",IF((I6/H6)&gt;100%,"100%",I6/H6),V6="2",IF((I6/M6)&gt;100%,"100%",I6/M6),V6="3","0%",V6="4","")</f>
        <v/>
      </c>
      <c r="AB6" s="83" t="str">
        <f>_xlfn.IFNA(INDEX(Hoja1!$C$3:$C$230,MATCH(Tabla2[[#This Row],[Calculo5]],Hoja1!$B$3:$B$230,0)),"")</f>
        <v/>
      </c>
      <c r="AC6" s="83">
        <f t="shared" ref="AC6:AC69" si="7">_xlfn.IFS(X6="1",IF((K6/J6)&gt;100%,"100%",K6/J6),X6="2",IF((K6/O6)&gt;100%,"100%",K6/O6),X6="3","0%",X6="4","")</f>
        <v>1</v>
      </c>
      <c r="AD6" s="84" t="str">
        <f t="shared" ref="AD6:AD69" si="8">_xlfn.IFS(Y6="1",IF((L6/K6)&gt;100%,"100%",L6/K6),Y6="2",IF((L6/P6)&gt;100%,"100%",L6/P6),Y6="3","0%",Y6="4","")</f>
        <v/>
      </c>
      <c r="AE6" s="108">
        <f>IF(IF(F6="","ESPECÍFICAR TIPO DE META",_xlfn.IFNA(_xlfn.IFS(SUM(I6:L6)=0,0%,SUM(I6:L6)&gt;0.001,(_xlfn.IFS(F6="INCREMENTO",SUM(I6:L6)/H6,F6="MANTENIMIENTO",SUM(I6:L6)/(H6*Tabla2[[#This Row],[N.X]])))),"ESPECÍFICAR TIPO DE META"))&gt;1,"100%",IF(F6="","ESPECÍFICAR TIPO DE META",_xlfn.IFNA(_xlfn.IFS(SUM(I6:L6)=0,0%,SUM(I6:L6)&gt;0.001,(_xlfn.IFS(F6="INCREMENTO",SUM(I6:L6)/H6,F6="MANTENIMIENTO",SUM(I6:L6)/(H6*Tabla2[[#This Row],[N.X]])))),"ESPECÍFICAR TIPO DE META")))</f>
        <v>1</v>
      </c>
      <c r="AF6" s="110" t="str">
        <f>'MIPG INSTITUCIONAL'!N12</f>
        <v xml:space="preserve">Se tiene como evidencia Plan de Capacitaciones vigencia 2022 debidamente formulado. </v>
      </c>
      <c r="AG6" s="106" t="str">
        <f>'MIPG INSTITUCIONAL'!O12</f>
        <v>Recursos Humanos</v>
      </c>
      <c r="AH6" s="112" t="str">
        <f>'MIPG INSTITUCIONAL'!P12</f>
        <v>SAYF - TALENTO HUMANO -PRENSA</v>
      </c>
      <c r="AI6" s="57" t="str">
        <f>'MIPG INSTITUCIONAL'!P12</f>
        <v>SAYF - TALENTO HUMANO -PRENSA</v>
      </c>
      <c r="BB6" s="25" t="s">
        <v>347</v>
      </c>
    </row>
    <row r="7" spans="2:54" s="25" customFormat="1" ht="51" customHeight="1" thickBot="1" x14ac:dyDescent="0.3">
      <c r="B7" s="73" t="s">
        <v>34</v>
      </c>
      <c r="C7" s="76" t="s">
        <v>382</v>
      </c>
      <c r="D7" s="266" t="str">
        <f>'MIPG INSTITUCIONAL'!F13</f>
        <v xml:space="preserve">Capacitar a los servidores públicos y contratistas correspondiente al tema Participación Ciudadana - Realizar piezas gráficas y dinámicas enseñando los mecanismos de participación ciudadana. </v>
      </c>
      <c r="E7" s="74" t="str">
        <f>'MIPG INSTITUCIONAL'!G13</f>
        <v>Capacitaciones en Participación Ciudadana realizadas</v>
      </c>
      <c r="F7" s="75" t="s">
        <v>351</v>
      </c>
      <c r="G7" s="76">
        <f t="shared" si="0"/>
        <v>1</v>
      </c>
      <c r="H7" s="214">
        <f>'MIPG INSTITUCIONAL'!H13</f>
        <v>3</v>
      </c>
      <c r="I7" s="225">
        <f>'MIPG INSTITUCIONAL'!I13</f>
        <v>0</v>
      </c>
      <c r="J7" s="226">
        <f>'MIPG INSTITUCIONAL'!J13</f>
        <v>3</v>
      </c>
      <c r="K7" s="226">
        <f>'MIPG INSTITUCIONAL'!K13</f>
        <v>0</v>
      </c>
      <c r="L7" s="227">
        <f>'MIPG INSTITUCIONAL'!L13</f>
        <v>0</v>
      </c>
      <c r="M7" s="77"/>
      <c r="N7" s="78">
        <v>3</v>
      </c>
      <c r="O7" s="78"/>
      <c r="P7" s="101"/>
      <c r="Q7" s="100" t="str">
        <f t="shared" si="1"/>
        <v>SI</v>
      </c>
      <c r="R7" s="79">
        <f>'MIPG INSTITUCIONAL'!Q13</f>
        <v>0</v>
      </c>
      <c r="S7" s="80" t="str">
        <f>'MIPG INSTITUCIONAL'!R13</f>
        <v>x</v>
      </c>
      <c r="T7" s="80">
        <f>'MIPG INSTITUCIONAL'!S13</f>
        <v>0</v>
      </c>
      <c r="U7" s="81">
        <f>'MIPG INSTITUCIONAL'!T13</f>
        <v>0</v>
      </c>
      <c r="V7" s="69" t="str">
        <f t="shared" si="2"/>
        <v>4</v>
      </c>
      <c r="W7" s="69" t="str">
        <f t="shared" si="3"/>
        <v>2</v>
      </c>
      <c r="X7" s="69" t="str">
        <f t="shared" si="4"/>
        <v>4</v>
      </c>
      <c r="Y7" s="69" t="str">
        <f t="shared" si="5"/>
        <v>4</v>
      </c>
      <c r="Z7" s="70">
        <f>IF((IF(Tabla2[[#This Row],[Calculo1 ]]="1",_xlfn.IFS(W7="1",IF((J7/H7)&gt;100%,100%,J7/H7),W7="2",IF((J7/N7)&gt;100%,100%,J7/N7),W7="3","0%",W7="4","0")+Tabla2[[#This Row],[ III TRIM 20217]],_xlfn.IFS(W7="1",IF((J7/H7)&gt;100%,100%,J7/H7),W7="2",IF((J7/N7)&gt;100%,100%,J7/N7),W7="3","0%",W7="4","")))=100%,100%,(IF(Tabla2[[#This Row],[Calculo1 ]]="1",_xlfn.IFS(W7="1",IF((J7/H7)&gt;100%,100%,J7/H7),W7="2",IF((J7/N7)&gt;100%,100%,J7/N7),W7="3","0%",W7="4","0")+Tabla2[[#This Row],[ III TRIM 20217]],_xlfn.IFS(W7="1",IF((J7/H7)&gt;100%,100%,J7/H7),W7="2",IF((J7/N7)&gt;100%,100%,J7/N7),W7="3","0%",W7="4",""))))</f>
        <v>1</v>
      </c>
      <c r="AA7" s="82" t="str">
        <f t="shared" si="6"/>
        <v/>
      </c>
      <c r="AB7" s="83">
        <f>_xlfn.IFNA(INDEX(Hoja1!$C$3:$C$230,MATCH(Tabla2[[#This Row],[Calculo5]],Hoja1!$B$3:$B$230,0)),"")</f>
        <v>1</v>
      </c>
      <c r="AC7" s="83" t="str">
        <f t="shared" si="7"/>
        <v/>
      </c>
      <c r="AD7" s="84" t="str">
        <f t="shared" si="8"/>
        <v/>
      </c>
      <c r="AE7" s="108">
        <f>IF(IF(F7="","ESPECÍFICAR TIPO DE META",_xlfn.IFNA(_xlfn.IFS(SUM(I7:L7)=0,0%,SUM(I7:L7)&gt;0.001,(_xlfn.IFS(F7="INCREMENTO",SUM(I7:L7)/H7,F7="MANTENIMIENTO",SUM(I7:L7)/(H7*Tabla2[[#This Row],[N.X]])))),"ESPECÍFICAR TIPO DE META"))&gt;1,"100%",IF(F7="","ESPECÍFICAR TIPO DE META",_xlfn.IFNA(_xlfn.IFS(SUM(I7:L7)=0,0%,SUM(I7:L7)&gt;0.001,(_xlfn.IFS(F7="INCREMENTO",SUM(I7:L7)/H7,F7="MANTENIMIENTO",SUM(I7:L7)/(H7*Tabla2[[#This Row],[N.X]])))),"ESPECÍFICAR TIPO DE META")))</f>
        <v>1</v>
      </c>
      <c r="AF7" s="110" t="str">
        <f>'MIPG INSTITUCIONAL'!N13</f>
        <v>Se realizó tres campañas de sensibilización y se compartió video de participación ciudadana a toda la planta de personal.</v>
      </c>
      <c r="AG7" s="106" t="str">
        <f>'MIPG INSTITUCIONAL'!O13</f>
        <v>Recursos Humanos</v>
      </c>
      <c r="AH7" s="112" t="str">
        <f>'MIPG INSTITUCIONAL'!P13</f>
        <v>SAYF - TALENTO HUMANO- PRENSA</v>
      </c>
      <c r="AI7" s="57" t="str">
        <f>'MIPG INSTITUCIONAL'!P13</f>
        <v>SAYF - TALENTO HUMANO- PRENSA</v>
      </c>
    </row>
    <row r="8" spans="2:54" s="25" customFormat="1" ht="51" customHeight="1" thickBot="1" x14ac:dyDescent="0.3">
      <c r="B8" s="73" t="s">
        <v>34</v>
      </c>
      <c r="C8" s="76" t="s">
        <v>382</v>
      </c>
      <c r="D8" s="266" t="str">
        <f>'MIPG INSTITUCIONAL'!F14</f>
        <v>Actualizar Manual de Funciones de la Entidad acorde a los lineamientos y normativa vigente</v>
      </c>
      <c r="E8" s="74" t="str">
        <f>'MIPG INSTITUCIONAL'!G14</f>
        <v>Manual de Funciones y Competencias actualizado</v>
      </c>
      <c r="F8" s="75" t="s">
        <v>351</v>
      </c>
      <c r="G8" s="76">
        <f t="shared" si="0"/>
        <v>1</v>
      </c>
      <c r="H8" s="214">
        <f>'MIPG INSTITUCIONAL'!H14</f>
        <v>1</v>
      </c>
      <c r="I8" s="225">
        <f>'MIPG INSTITUCIONAL'!I14</f>
        <v>0</v>
      </c>
      <c r="J8" s="226">
        <f>'MIPG INSTITUCIONAL'!J14</f>
        <v>0</v>
      </c>
      <c r="K8" s="226">
        <f>'MIPG INSTITUCIONAL'!K14</f>
        <v>0.9</v>
      </c>
      <c r="L8" s="227">
        <f>'MIPG INSTITUCIONAL'!L14</f>
        <v>0</v>
      </c>
      <c r="M8" s="77"/>
      <c r="N8" s="78"/>
      <c r="O8" s="78"/>
      <c r="P8" s="101">
        <v>1</v>
      </c>
      <c r="Q8" s="100" t="str">
        <f t="shared" si="1"/>
        <v>SI</v>
      </c>
      <c r="R8" s="79">
        <f>'MIPG INSTITUCIONAL'!Q14</f>
        <v>0</v>
      </c>
      <c r="S8" s="80">
        <f>'MIPG INSTITUCIONAL'!R14</f>
        <v>0</v>
      </c>
      <c r="T8" s="80">
        <f>'MIPG INSTITUCIONAL'!S14</f>
        <v>0</v>
      </c>
      <c r="U8" s="81" t="str">
        <f>'MIPG INSTITUCIONAL'!T14</f>
        <v>x</v>
      </c>
      <c r="V8" s="69" t="str">
        <f t="shared" si="2"/>
        <v>4</v>
      </c>
      <c r="W8" s="69" t="str">
        <f t="shared" si="3"/>
        <v>4</v>
      </c>
      <c r="X8" s="69" t="str">
        <f t="shared" si="4"/>
        <v>1</v>
      </c>
      <c r="Y8" s="69" t="str">
        <f t="shared" si="5"/>
        <v>3</v>
      </c>
      <c r="Z8" s="70" t="str">
        <f>IF((IF(Tabla2[[#This Row],[Calculo1 ]]="1",_xlfn.IFS(W8="1",IF((J8/H8)&gt;100%,100%,J8/H8),W8="2",IF((J8/N8)&gt;100%,100%,J8/N8),W8="3","0%",W8="4","0")+Tabla2[[#This Row],[ III TRIM 20217]],_xlfn.IFS(W8="1",IF((J8/H8)&gt;100%,100%,J8/H8),W8="2",IF((J8/N8)&gt;100%,100%,J8/N8),W8="3","0%",W8="4","")))=100%,100%,(IF(Tabla2[[#This Row],[Calculo1 ]]="1",_xlfn.IFS(W8="1",IF((J8/H8)&gt;100%,100%,J8/H8),W8="2",IF((J8/N8)&gt;100%,100%,J8/N8),W8="3","0%",W8="4","0")+Tabla2[[#This Row],[ III TRIM 20217]],_xlfn.IFS(W8="1",IF((J8/H8)&gt;100%,100%,J8/H8),W8="2",IF((J8/N8)&gt;100%,100%,J8/N8),W8="3","0%",W8="4",""))))</f>
        <v/>
      </c>
      <c r="AA8" s="82" t="str">
        <f t="shared" si="6"/>
        <v/>
      </c>
      <c r="AB8" s="83" t="str">
        <f>_xlfn.IFNA(INDEX(Hoja1!$C$3:$C$230,MATCH(Tabla2[[#This Row],[Calculo5]],Hoja1!$B$3:$B$230,0)),"")</f>
        <v/>
      </c>
      <c r="AC8" s="83" t="e">
        <f t="shared" si="7"/>
        <v>#DIV/0!</v>
      </c>
      <c r="AD8" s="84" t="str">
        <f t="shared" si="8"/>
        <v>0%</v>
      </c>
      <c r="AE8" s="108">
        <f>IF(IF(F8="","ESPECÍFICAR TIPO DE META",_xlfn.IFNA(_xlfn.IFS(SUM(I8:L8)=0,0%,SUM(I8:L8)&gt;0.001,(_xlfn.IFS(F8="INCREMENTO",SUM(I8:L8)/H8,F8="MANTENIMIENTO",SUM(I8:L8)/(H8*Tabla2[[#This Row],[N.X]])))),"ESPECÍFICAR TIPO DE META"))&gt;1,"100%",IF(F8="","ESPECÍFICAR TIPO DE META",_xlfn.IFNA(_xlfn.IFS(SUM(I8:L8)=0,0%,SUM(I8:L8)&gt;0.001,(_xlfn.IFS(F8="INCREMENTO",SUM(I8:L8)/H8,F8="MANTENIMIENTO",SUM(I8:L8)/(H8*Tabla2[[#This Row],[N.X]])))),"ESPECÍFICAR TIPO DE META")))</f>
        <v>0.9</v>
      </c>
      <c r="AF8" s="110" t="str">
        <f>'MIPG INSTITUCIONAL'!N14</f>
        <v>Esta actualizado version 2022 quedo pendiente aprobacion dec concejo directivo. Evidencia Documento actualizado 2022 con scan de actas carpeta #14</v>
      </c>
      <c r="AG8" s="106" t="str">
        <f>'MIPG INSTITUCIONAL'!O14</f>
        <v>Recursos Humanos</v>
      </c>
      <c r="AH8" s="112" t="str">
        <f>'MIPG INSTITUCIONAL'!P14</f>
        <v>Subdirección Administrativa y Financiera - Apoyo Talento Humano</v>
      </c>
      <c r="AI8" s="57" t="str">
        <f>'MIPG INSTITUCIONAL'!P14</f>
        <v>Subdirección Administrativa y Financiera - Apoyo Talento Humano</v>
      </c>
    </row>
    <row r="9" spans="2:54" s="25" customFormat="1" ht="51" customHeight="1" thickBot="1" x14ac:dyDescent="0.3">
      <c r="B9" s="73" t="s">
        <v>34</v>
      </c>
      <c r="C9" s="76" t="s">
        <v>382</v>
      </c>
      <c r="D9" s="94" t="str">
        <f>'MIPG INSTITUCIONAL'!F15</f>
        <v>Elaborar el Plan de Retiro Laboral</v>
      </c>
      <c r="E9" s="74" t="str">
        <f>'MIPG INSTITUCIONAL'!G15</f>
        <v xml:space="preserve">Plan de trabajo de retiro laboral </v>
      </c>
      <c r="F9" s="75" t="s">
        <v>351</v>
      </c>
      <c r="G9" s="76">
        <f t="shared" si="0"/>
        <v>1</v>
      </c>
      <c r="H9" s="214">
        <f>'MIPG INSTITUCIONAL'!H15</f>
        <v>1</v>
      </c>
      <c r="I9" s="225">
        <f>'MIPG INSTITUCIONAL'!I15</f>
        <v>0</v>
      </c>
      <c r="J9" s="226">
        <f>'MIPG INSTITUCIONAL'!J15</f>
        <v>0</v>
      </c>
      <c r="K9" s="226">
        <f>'MIPG INSTITUCIONAL'!K15</f>
        <v>1</v>
      </c>
      <c r="L9" s="227">
        <f>'MIPG INSTITUCIONAL'!L15</f>
        <v>0</v>
      </c>
      <c r="M9" s="77"/>
      <c r="N9" s="78"/>
      <c r="O9" s="78">
        <v>1</v>
      </c>
      <c r="P9" s="101"/>
      <c r="Q9" s="100" t="str">
        <f t="shared" si="1"/>
        <v>SI</v>
      </c>
      <c r="R9" s="79">
        <f>'MIPG INSTITUCIONAL'!Q15</f>
        <v>0</v>
      </c>
      <c r="S9" s="80">
        <f>'MIPG INSTITUCIONAL'!R15</f>
        <v>0</v>
      </c>
      <c r="T9" s="80" t="str">
        <f>'MIPG INSTITUCIONAL'!S15</f>
        <v>x</v>
      </c>
      <c r="U9" s="81">
        <f>'MIPG INSTITUCIONAL'!T15</f>
        <v>0</v>
      </c>
      <c r="V9" s="69" t="str">
        <f t="shared" si="2"/>
        <v>4</v>
      </c>
      <c r="W9" s="69" t="str">
        <f t="shared" si="3"/>
        <v>4</v>
      </c>
      <c r="X9" s="69" t="str">
        <f t="shared" si="4"/>
        <v>2</v>
      </c>
      <c r="Y9" s="69" t="str">
        <f t="shared" si="5"/>
        <v>4</v>
      </c>
      <c r="Z9" s="70" t="str">
        <f>IF((IF(Tabla2[[#This Row],[Calculo1 ]]="1",_xlfn.IFS(W9="1",IF((J9/H9)&gt;100%,100%,J9/H9),W9="2",IF((J9/N9)&gt;100%,100%,J9/N9),W9="3","0%",W9="4","0")+Tabla2[[#This Row],[ III TRIM 20217]],_xlfn.IFS(W9="1",IF((J9/H9)&gt;100%,100%,J9/H9),W9="2",IF((J9/N9)&gt;100%,100%,J9/N9),W9="3","0%",W9="4","")))=100%,100%,(IF(Tabla2[[#This Row],[Calculo1 ]]="1",_xlfn.IFS(W9="1",IF((J9/H9)&gt;100%,100%,J9/H9),W9="2",IF((J9/N9)&gt;100%,100%,J9/N9),W9="3","0%",W9="4","0")+Tabla2[[#This Row],[ III TRIM 20217]],_xlfn.IFS(W9="1",IF((J9/H9)&gt;100%,100%,J9/H9),W9="2",IF((J9/N9)&gt;100%,100%,J9/N9),W9="3","0%",W9="4",""))))</f>
        <v/>
      </c>
      <c r="AA9" s="82" t="str">
        <f t="shared" si="6"/>
        <v/>
      </c>
      <c r="AB9" s="83" t="str">
        <f>_xlfn.IFNA(INDEX(Hoja1!$C$3:$C$230,MATCH(Tabla2[[#This Row],[Calculo5]],Hoja1!$B$3:$B$230,0)),"")</f>
        <v/>
      </c>
      <c r="AC9" s="83">
        <f t="shared" si="7"/>
        <v>1</v>
      </c>
      <c r="AD9" s="84" t="str">
        <f t="shared" si="8"/>
        <v/>
      </c>
      <c r="AE9" s="108">
        <f>IF(IF(F9="","ESPECÍFICAR TIPO DE META",_xlfn.IFNA(_xlfn.IFS(SUM(I9:L9)=0,0%,SUM(I9:L9)&gt;0.001,(_xlfn.IFS(F9="INCREMENTO",SUM(I9:L9)/H9,F9="MANTENIMIENTO",SUM(I9:L9)/(H9*Tabla2[[#This Row],[N.X]])))),"ESPECÍFICAR TIPO DE META"))&gt;1,"100%",IF(F9="","ESPECÍFICAR TIPO DE META",_xlfn.IFNA(_xlfn.IFS(SUM(I9:L9)=0,0%,SUM(I9:L9)&gt;0.001,(_xlfn.IFS(F9="INCREMENTO",SUM(I9:L9)/H9,F9="MANTENIMIENTO",SUM(I9:L9)/(H9*Tabla2[[#This Row],[N.X]])))),"ESPECÍFICAR TIPO DE META")))</f>
        <v>1</v>
      </c>
      <c r="AF9" s="110" t="str">
        <f>'MIPG INSTITUCIONAL'!N15</f>
        <v xml:space="preserve">Se tiene como evidencia documento PA03 - PLA03 Plan de retiro y/o desvinculación laboral. </v>
      </c>
      <c r="AG9" s="106" t="str">
        <f>'MIPG INSTITUCIONAL'!O15</f>
        <v>Recursos Humanos</v>
      </c>
      <c r="AH9" s="112" t="str">
        <f>'MIPG INSTITUCIONAL'!P15</f>
        <v>SAYF - TALENTO HUMANO</v>
      </c>
      <c r="AI9" s="57" t="str">
        <f>'MIPG INSTITUCIONAL'!P15</f>
        <v>SAYF - TALENTO HUMANO</v>
      </c>
    </row>
    <row r="10" spans="2:54" s="25" customFormat="1" ht="51" customHeight="1" thickBot="1" x14ac:dyDescent="0.3">
      <c r="B10" s="73" t="s">
        <v>34</v>
      </c>
      <c r="C10" s="76" t="s">
        <v>382</v>
      </c>
      <c r="D10" s="94" t="str">
        <f>'MIPG INSTITUCIONAL'!F16</f>
        <v xml:space="preserve">Elaborar un programa de desvinculación asistida donde se pueda sensibilizar y capacitar el personal desvinculado o que esté próximo al retiro del servicio para que afronten el desempleo con actitud positiva y desarrollen estrategias efectivas en busca de un nuevo cargo u ocupación. </v>
      </c>
      <c r="E10" s="74" t="str">
        <f>'MIPG INSTITUCIONAL'!G16</f>
        <v>Programa de desvinculación asistida elaborado</v>
      </c>
      <c r="F10" s="75" t="s">
        <v>351</v>
      </c>
      <c r="G10" s="76">
        <f t="shared" si="0"/>
        <v>1</v>
      </c>
      <c r="H10" s="214">
        <f>'MIPG INSTITUCIONAL'!H16</f>
        <v>1</v>
      </c>
      <c r="I10" s="225">
        <f>'MIPG INSTITUCIONAL'!I16</f>
        <v>0</v>
      </c>
      <c r="J10" s="226">
        <f>'MIPG INSTITUCIONAL'!J16</f>
        <v>0</v>
      </c>
      <c r="K10" s="226">
        <f>'MIPG INSTITUCIONAL'!K16</f>
        <v>1</v>
      </c>
      <c r="L10" s="227">
        <f>'MIPG INSTITUCIONAL'!L16</f>
        <v>0</v>
      </c>
      <c r="M10" s="77"/>
      <c r="N10" s="78"/>
      <c r="O10" s="78">
        <v>1</v>
      </c>
      <c r="P10" s="101"/>
      <c r="Q10" s="100" t="str">
        <f t="shared" si="1"/>
        <v>SI</v>
      </c>
      <c r="R10" s="79">
        <f>'MIPG INSTITUCIONAL'!Q16</f>
        <v>0</v>
      </c>
      <c r="S10" s="80">
        <f>'MIPG INSTITUCIONAL'!R16</f>
        <v>0</v>
      </c>
      <c r="T10" s="80" t="str">
        <f>'MIPG INSTITUCIONAL'!S16</f>
        <v>x</v>
      </c>
      <c r="U10" s="81">
        <f>'MIPG INSTITUCIONAL'!T16</f>
        <v>0</v>
      </c>
      <c r="V10" s="69" t="str">
        <f t="shared" si="2"/>
        <v>4</v>
      </c>
      <c r="W10" s="69" t="str">
        <f t="shared" si="3"/>
        <v>4</v>
      </c>
      <c r="X10" s="69" t="str">
        <f t="shared" si="4"/>
        <v>2</v>
      </c>
      <c r="Y10" s="69" t="str">
        <f t="shared" si="5"/>
        <v>4</v>
      </c>
      <c r="Z10" s="70" t="str">
        <f>IF((IF(Tabla2[[#This Row],[Calculo1 ]]="1",_xlfn.IFS(W10="1",IF((J10/H10)&gt;100%,100%,J10/H10),W10="2",IF((J10/N10)&gt;100%,100%,J10/N10),W10="3","0%",W10="4","0")+Tabla2[[#This Row],[ III TRIM 20217]],_xlfn.IFS(W10="1",IF((J10/H10)&gt;100%,100%,J10/H10),W10="2",IF((J10/N10)&gt;100%,100%,J10/N10),W10="3","0%",W10="4","")))=100%,100%,(IF(Tabla2[[#This Row],[Calculo1 ]]="1",_xlfn.IFS(W10="1",IF((J10/H10)&gt;100%,100%,J10/H10),W10="2",IF((J10/N10)&gt;100%,100%,J10/N10),W10="3","0%",W10="4","0")+Tabla2[[#This Row],[ III TRIM 20217]],_xlfn.IFS(W10="1",IF((J10/H10)&gt;100%,100%,J10/H10),W10="2",IF((J10/N10)&gt;100%,100%,J10/N10),W10="3","0%",W10="4",""))))</f>
        <v/>
      </c>
      <c r="AA10" s="82" t="str">
        <f t="shared" si="6"/>
        <v/>
      </c>
      <c r="AB10" s="83" t="str">
        <f>_xlfn.IFNA(INDEX(Hoja1!$C$3:$C$230,MATCH(Tabla2[[#This Row],[Calculo5]],Hoja1!$B$3:$B$230,0)),"")</f>
        <v/>
      </c>
      <c r="AC10" s="83">
        <f t="shared" si="7"/>
        <v>1</v>
      </c>
      <c r="AD10" s="84" t="str">
        <f t="shared" si="8"/>
        <v/>
      </c>
      <c r="AE10" s="108">
        <f>IF(IF(F10="","ESPECÍFICAR TIPO DE META",_xlfn.IFNA(_xlfn.IFS(SUM(I10:L10)=0,0%,SUM(I10:L10)&gt;0.001,(_xlfn.IFS(F10="INCREMENTO",SUM(I10:L10)/H10,F10="MANTENIMIENTO",SUM(I10:L10)/(H10*Tabla2[[#This Row],[N.X]])))),"ESPECÍFICAR TIPO DE META"))&gt;1,"100%",IF(F10="","ESPECÍFICAR TIPO DE META",_xlfn.IFNA(_xlfn.IFS(SUM(I10:L10)=0,0%,SUM(I10:L10)&gt;0.001,(_xlfn.IFS(F10="INCREMENTO",SUM(I10:L10)/H10,F10="MANTENIMIENTO",SUM(I10:L10)/(H10*Tabla2[[#This Row],[N.X]])))),"ESPECÍFICAR TIPO DE META")))</f>
        <v>1</v>
      </c>
      <c r="AF10" s="110" t="str">
        <f>'MIPG INSTITUCIONAL'!N16</f>
        <v xml:space="preserve">Se tiene como evidencia documento PA03 - PD02 Procedimiento de retiro y/o desvinculación de funcionarios. </v>
      </c>
      <c r="AG10" s="106" t="str">
        <f>'MIPG INSTITUCIONAL'!O16</f>
        <v>Recursos Humanos</v>
      </c>
      <c r="AH10" s="112" t="str">
        <f>'MIPG INSTITUCIONAL'!P16</f>
        <v>SAYF - TALENTO HUMANO</v>
      </c>
      <c r="AI10" s="57" t="str">
        <f>'MIPG INSTITUCIONAL'!P16</f>
        <v>SAYF - TALENTO HUMANO</v>
      </c>
    </row>
    <row r="11" spans="2:54" s="25" customFormat="1" ht="51" customHeight="1" thickBot="1" x14ac:dyDescent="0.3">
      <c r="B11" s="73" t="s">
        <v>34</v>
      </c>
      <c r="C11" s="76" t="s">
        <v>382</v>
      </c>
      <c r="D11" s="240" t="str">
        <f>'MIPG INSTITUCIONAL'!F17</f>
        <v>Actualizar el Procedimiento de Selección del Personal con sus formatos y pruebas correspondientes</v>
      </c>
      <c r="E11" s="74" t="str">
        <f>'MIPG INSTITUCIONAL'!G17</f>
        <v>Procedimiento Selección del Personal con sus formatos y pruebas correspondientes, actualizado y aprobado</v>
      </c>
      <c r="F11" s="75" t="s">
        <v>351</v>
      </c>
      <c r="G11" s="76">
        <f t="shared" si="0"/>
        <v>2</v>
      </c>
      <c r="H11" s="214">
        <f>'MIPG INSTITUCIONAL'!H17</f>
        <v>1</v>
      </c>
      <c r="I11" s="225">
        <f>'MIPG INSTITUCIONAL'!I17</f>
        <v>0</v>
      </c>
      <c r="J11" s="226">
        <f>'MIPG INSTITUCIONAL'!J17</f>
        <v>1</v>
      </c>
      <c r="K11" s="226">
        <f>'MIPG INSTITUCIONAL'!K17</f>
        <v>0</v>
      </c>
      <c r="L11" s="227">
        <f>'MIPG INSTITUCIONAL'!L17</f>
        <v>0</v>
      </c>
      <c r="M11" s="77"/>
      <c r="N11" s="78">
        <v>0.8</v>
      </c>
      <c r="O11" s="78">
        <v>0.2</v>
      </c>
      <c r="P11" s="101"/>
      <c r="Q11" s="100" t="str">
        <f t="shared" si="1"/>
        <v>SI</v>
      </c>
      <c r="R11" s="79">
        <f>'MIPG INSTITUCIONAL'!Q17</f>
        <v>0</v>
      </c>
      <c r="S11" s="80" t="str">
        <f>'MIPG INSTITUCIONAL'!R17</f>
        <v>x</v>
      </c>
      <c r="T11" s="80" t="str">
        <f>'MIPG INSTITUCIONAL'!S17</f>
        <v>x</v>
      </c>
      <c r="U11" s="81">
        <f>'MIPG INSTITUCIONAL'!T17</f>
        <v>0</v>
      </c>
      <c r="V11" s="69" t="str">
        <f t="shared" si="2"/>
        <v>4</v>
      </c>
      <c r="W11" s="69" t="str">
        <f t="shared" si="3"/>
        <v>2</v>
      </c>
      <c r="X11" s="69" t="str">
        <f t="shared" si="4"/>
        <v>3</v>
      </c>
      <c r="Y11" s="69" t="str">
        <f t="shared" si="5"/>
        <v>4</v>
      </c>
      <c r="Z11" s="70">
        <f>IF((IF(Tabla2[[#This Row],[Calculo1 ]]="1",_xlfn.IFS(W11="1",IF((J11/H11)&gt;100%,100%,J11/H11),W11="2",IF((J11/N11)&gt;100%,100%,J11/N11),W11="3","0%",W11="4","0")+Tabla2[[#This Row],[ III TRIM 20217]],_xlfn.IFS(W11="1",IF((J11/H11)&gt;100%,100%,J11/H11),W11="2",IF((J11/N11)&gt;100%,100%,J11/N11),W11="3","0%",W11="4","")))=100%,100%,(IF(Tabla2[[#This Row],[Calculo1 ]]="1",_xlfn.IFS(W11="1",IF((J11/H11)&gt;100%,100%,J11/H11),W11="2",IF((J11/N11)&gt;100%,100%,J11/N11),W11="3","0%",W11="4","0")+Tabla2[[#This Row],[ III TRIM 20217]],_xlfn.IFS(W11="1",IF((J11/H11)&gt;100%,100%,J11/H11),W11="2",IF((J11/N11)&gt;100%,100%,J11/N11),W11="3","0%",W11="4",""))))</f>
        <v>1</v>
      </c>
      <c r="AA11" s="82" t="str">
        <f t="shared" si="6"/>
        <v/>
      </c>
      <c r="AB11" s="83">
        <f>_xlfn.IFNA(INDEX(Hoja1!$C$3:$C$230,MATCH(Tabla2[[#This Row],[Calculo5]],Hoja1!$B$3:$B$230,0)),"")</f>
        <v>1</v>
      </c>
      <c r="AC11" s="83" t="str">
        <f t="shared" si="7"/>
        <v>0%</v>
      </c>
      <c r="AD11" s="84" t="str">
        <f t="shared" si="8"/>
        <v/>
      </c>
      <c r="AE11" s="108">
        <f>IF(IF(F11="","ESPECÍFICAR TIPO DE META",_xlfn.IFNA(_xlfn.IFS(SUM(I11:L11)=0,0%,SUM(I11:L11)&gt;0.001,(_xlfn.IFS(F11="INCREMENTO",SUM(I11:L11)/H11,F11="MANTENIMIENTO",SUM(I11:L11)/(H11*Tabla2[[#This Row],[N.X]])))),"ESPECÍFICAR TIPO DE META"))&gt;1,"100%",IF(F11="","ESPECÍFICAR TIPO DE META",_xlfn.IFNA(_xlfn.IFS(SUM(I11:L11)=0,0%,SUM(I11:L11)&gt;0.001,(_xlfn.IFS(F11="INCREMENTO",SUM(I11:L11)/H11,F11="MANTENIMIENTO",SUM(I11:L11)/(H11*Tabla2[[#This Row],[N.X]])))),"ESPECÍFICAR TIPO DE META")))</f>
        <v>1</v>
      </c>
      <c r="AF11" s="110" t="str">
        <f>'MIPG INSTITUCIONAL'!N17</f>
        <v>Se realizó el procedimiento de selección de personal, desde el inicio hasta el nombramiento.</v>
      </c>
      <c r="AG11" s="106" t="str">
        <f>'MIPG INSTITUCIONAL'!O17</f>
        <v>Recursos Humanos</v>
      </c>
      <c r="AH11" s="112" t="str">
        <f>'MIPG INSTITUCIONAL'!P17</f>
        <v>SAYF - TALENTO HUMANO</v>
      </c>
      <c r="AI11" s="57" t="str">
        <f>'MIPG INSTITUCIONAL'!P17</f>
        <v>SAYF - TALENTO HUMANO</v>
      </c>
    </row>
    <row r="12" spans="2:54" s="25" customFormat="1" ht="51" customHeight="1" thickBot="1" x14ac:dyDescent="0.3">
      <c r="B12" s="73" t="s">
        <v>34</v>
      </c>
      <c r="C12" s="76" t="s">
        <v>382</v>
      </c>
      <c r="D12" s="94" t="str">
        <f>'MIPG INSTITUCIONAL'!F18</f>
        <v>Elaborar encuestas, tabularlas y realizar las estadísticas con cada una de las razones de retiro.</v>
      </c>
      <c r="E12" s="74" t="str">
        <f>'MIPG INSTITUCIONAL'!G18</f>
        <v>Informe de estadísticas clasificando cada una de los tipos de retiro y su respectivo análisis</v>
      </c>
      <c r="F12" s="75" t="s">
        <v>351</v>
      </c>
      <c r="G12" s="76">
        <f t="shared" si="0"/>
        <v>1</v>
      </c>
      <c r="H12" s="214">
        <f>'MIPG INSTITUCIONAL'!H18</f>
        <v>1</v>
      </c>
      <c r="I12" s="225">
        <f>'MIPG INSTITUCIONAL'!I18</f>
        <v>0</v>
      </c>
      <c r="J12" s="226">
        <f>'MIPG INSTITUCIONAL'!J18</f>
        <v>0</v>
      </c>
      <c r="K12" s="226">
        <f>'MIPG INSTITUCIONAL'!K18</f>
        <v>1</v>
      </c>
      <c r="L12" s="227">
        <f>'MIPG INSTITUCIONAL'!L18</f>
        <v>0</v>
      </c>
      <c r="M12" s="77"/>
      <c r="N12" s="78"/>
      <c r="O12" s="78">
        <v>1</v>
      </c>
      <c r="P12" s="101"/>
      <c r="Q12" s="100" t="str">
        <f t="shared" si="1"/>
        <v>SI</v>
      </c>
      <c r="R12" s="79">
        <f>'MIPG INSTITUCIONAL'!Q18</f>
        <v>0</v>
      </c>
      <c r="S12" s="80">
        <f>'MIPG INSTITUCIONAL'!R18</f>
        <v>0</v>
      </c>
      <c r="T12" s="80" t="str">
        <f>'MIPG INSTITUCIONAL'!S18</f>
        <v>x</v>
      </c>
      <c r="U12" s="81">
        <f>'MIPG INSTITUCIONAL'!T18</f>
        <v>0</v>
      </c>
      <c r="V12" s="69" t="str">
        <f t="shared" si="2"/>
        <v>4</v>
      </c>
      <c r="W12" s="69" t="str">
        <f t="shared" si="3"/>
        <v>4</v>
      </c>
      <c r="X12" s="69" t="str">
        <f t="shared" si="4"/>
        <v>2</v>
      </c>
      <c r="Y12" s="69" t="str">
        <f t="shared" si="5"/>
        <v>4</v>
      </c>
      <c r="Z12" s="70" t="str">
        <f>IF((IF(Tabla2[[#This Row],[Calculo1 ]]="1",_xlfn.IFS(W12="1",IF((J12/H12)&gt;100%,100%,J12/H12),W12="2",IF((J12/N12)&gt;100%,100%,J12/N12),W12="3","0%",W12="4","0")+Tabla2[[#This Row],[ III TRIM 20217]],_xlfn.IFS(W12="1",IF((J12/H12)&gt;100%,100%,J12/H12),W12="2",IF((J12/N12)&gt;100%,100%,J12/N12),W12="3","0%",W12="4","")))=100%,100%,(IF(Tabla2[[#This Row],[Calculo1 ]]="1",_xlfn.IFS(W12="1",IF((J12/H12)&gt;100%,100%,J12/H12),W12="2",IF((J12/N12)&gt;100%,100%,J12/N12),W12="3","0%",W12="4","0")+Tabla2[[#This Row],[ III TRIM 20217]],_xlfn.IFS(W12="1",IF((J12/H12)&gt;100%,100%,J12/H12),W12="2",IF((J12/N12)&gt;100%,100%,J12/N12),W12="3","0%",W12="4",""))))</f>
        <v/>
      </c>
      <c r="AA12" s="82" t="str">
        <f t="shared" si="6"/>
        <v/>
      </c>
      <c r="AB12" s="83" t="str">
        <f>_xlfn.IFNA(INDEX(Hoja1!$C$3:$C$230,MATCH(Tabla2[[#This Row],[Calculo5]],Hoja1!$B$3:$B$230,0)),"")</f>
        <v/>
      </c>
      <c r="AC12" s="83">
        <f t="shared" si="7"/>
        <v>1</v>
      </c>
      <c r="AD12" s="84" t="str">
        <f t="shared" si="8"/>
        <v/>
      </c>
      <c r="AE12" s="108">
        <f>IF(IF(F12="","ESPECÍFICAR TIPO DE META",_xlfn.IFNA(_xlfn.IFS(SUM(I12:L12)=0,0%,SUM(I12:L12)&gt;0.001,(_xlfn.IFS(F12="INCREMENTO",SUM(I12:L12)/H12,F12="MANTENIMIENTO",SUM(I12:L12)/(H12*Tabla2[[#This Row],[N.X]])))),"ESPECÍFICAR TIPO DE META"))&gt;1,"100%",IF(F12="","ESPECÍFICAR TIPO DE META",_xlfn.IFNA(_xlfn.IFS(SUM(I12:L12)=0,0%,SUM(I12:L12)&gt;0.001,(_xlfn.IFS(F12="INCREMENTO",SUM(I12:L12)/H12,F12="MANTENIMIENTO",SUM(I12:L12)/(H12*Tabla2[[#This Row],[N.X]])))),"ESPECÍFICAR TIPO DE META")))</f>
        <v>1</v>
      </c>
      <c r="AF12" s="110" t="str">
        <f>'MIPG INSTITUCIONAL'!N18</f>
        <v>Se presenta documento PA.08 - F11 Informe de Gestión Motivo de Retiro Personal en el cúal se realiza análisis estadístico de clasificación por retiro.</v>
      </c>
      <c r="AG12" s="106" t="str">
        <f>'MIPG INSTITUCIONAL'!O18</f>
        <v>Recursos Humanos</v>
      </c>
      <c r="AH12" s="112" t="str">
        <f>'MIPG INSTITUCIONAL'!P18</f>
        <v>SAYF - TALENTO HUMANO</v>
      </c>
      <c r="AI12" s="57" t="str">
        <f>'MIPG INSTITUCIONAL'!P18</f>
        <v>SAYF - TALENTO HUMANO</v>
      </c>
    </row>
    <row r="13" spans="2:54" s="25" customFormat="1" ht="51" customHeight="1" thickBot="1" x14ac:dyDescent="0.3">
      <c r="B13" s="73" t="s">
        <v>34</v>
      </c>
      <c r="C13" s="76" t="s">
        <v>382</v>
      </c>
      <c r="D13" s="239" t="str">
        <f>'MIPG INSTITUCIONAL'!F19</f>
        <v>Construir un repositorio, donde se pueda almacenar la información (archivo documental) de cada una de los procesos de la Entidad</v>
      </c>
      <c r="E13" s="74" t="str">
        <f>'MIPG INSTITUCIONAL'!G19</f>
        <v>Repositorio para la reserva de la información.</v>
      </c>
      <c r="F13" s="75" t="s">
        <v>351</v>
      </c>
      <c r="G13" s="205">
        <f t="shared" si="0"/>
        <v>1</v>
      </c>
      <c r="H13" s="214">
        <f>'MIPG INSTITUCIONAL'!H19</f>
        <v>1</v>
      </c>
      <c r="I13" s="225">
        <f>'MIPG INSTITUCIONAL'!I19</f>
        <v>0</v>
      </c>
      <c r="J13" s="226">
        <f>'MIPG INSTITUCIONAL'!J19</f>
        <v>1</v>
      </c>
      <c r="K13" s="226">
        <f>'MIPG INSTITUCIONAL'!K19</f>
        <v>0</v>
      </c>
      <c r="L13" s="227">
        <f>'MIPG INSTITUCIONAL'!L19</f>
        <v>0</v>
      </c>
      <c r="M13" s="77"/>
      <c r="N13" s="78">
        <v>1</v>
      </c>
      <c r="O13" s="78"/>
      <c r="P13" s="101"/>
      <c r="Q13" s="100" t="str">
        <f>_xlfn.IFNA(IF(_xlfn.IFS(F13="MANTENIMIENTO",SUM(M13:P13)/G13,F13="INCREMENTO",SUM(M13:P13))=H13,"SI",""),"")</f>
        <v>SI</v>
      </c>
      <c r="R13" s="79">
        <f>'MIPG INSTITUCIONAL'!Q19</f>
        <v>0</v>
      </c>
      <c r="S13" s="80" t="str">
        <f>'MIPG INSTITUCIONAL'!R19</f>
        <v>x</v>
      </c>
      <c r="T13" s="80">
        <f>'MIPG INSTITUCIONAL'!S19</f>
        <v>0</v>
      </c>
      <c r="U13" s="81">
        <f>'MIPG INSTITUCIONAL'!T19</f>
        <v>0</v>
      </c>
      <c r="V13" s="69" t="str">
        <f t="shared" si="2"/>
        <v>4</v>
      </c>
      <c r="W13" s="69" t="str">
        <f t="shared" si="3"/>
        <v>2</v>
      </c>
      <c r="X13" s="69" t="str">
        <f t="shared" si="4"/>
        <v>4</v>
      </c>
      <c r="Y13" s="69" t="str">
        <f t="shared" si="5"/>
        <v>4</v>
      </c>
      <c r="Z13" s="70">
        <f>IF((IF(Tabla2[[#This Row],[Calculo1 ]]="1",_xlfn.IFS(W13="1",IF((J13/H13)&gt;100%,100%,J13/H13),W13="2",IF((J13/N13)&gt;100%,100%,J13/N13),W13="3","0%",W13="4","0")+Tabla2[[#This Row],[ III TRIM 20217]],_xlfn.IFS(W13="1",IF((J13/H13)&gt;100%,100%,J13/H13),W13="2",IF((J13/N13)&gt;100%,100%,J13/N13),W13="3","0%",W13="4","")))=100%,100%,(IF(Tabla2[[#This Row],[Calculo1 ]]="1",_xlfn.IFS(W13="1",IF((J13/H13)&gt;100%,100%,J13/H13),W13="2",IF((J13/N13)&gt;100%,100%,J13/N13),W13="3","0%",W13="4","0")+Tabla2[[#This Row],[ III TRIM 20217]],_xlfn.IFS(W13="1",IF((J13/H13)&gt;100%,100%,J13/H13),W13="2",IF((J13/N13)&gt;100%,100%,J13/N13),W13="3","0%",W13="4",""))))</f>
        <v>1</v>
      </c>
      <c r="AA13" s="82" t="str">
        <f t="shared" si="6"/>
        <v/>
      </c>
      <c r="AB13" s="83">
        <f>_xlfn.IFNA(INDEX(Hoja1!$C$3:$C$230,MATCH(Tabla2[[#This Row],[Calculo5]],Hoja1!$B$3:$B$230,0)),"")</f>
        <v>1</v>
      </c>
      <c r="AC13" s="83" t="str">
        <f t="shared" si="7"/>
        <v/>
      </c>
      <c r="AD13" s="84" t="str">
        <f t="shared" si="8"/>
        <v/>
      </c>
      <c r="AE13" s="108">
        <f>IF(IF(F13="","ESPECÍFICAR TIPO DE META",_xlfn.IFNA(_xlfn.IFS(SUM(I13:L13)=0,0%,SUM(I13:L13)&gt;0.001,(_xlfn.IFS(F13="INCREMENTO",SUM(I13:L13)/H13,F13="MANTENIMIENTO",SUM(I13:L13)/(H13*Tabla2[[#This Row],[N.X]])))),"ESPECÍFICAR TIPO DE META"))&gt;1,"100%",IF(F13="","ESPECÍFICAR TIPO DE META",_xlfn.IFNA(_xlfn.IFS(SUM(I13:L13)=0,0%,SUM(I13:L13)&gt;0.001,(_xlfn.IFS(F13="INCREMENTO",SUM(I13:L13)/H13,F13="MANTENIMIENTO",SUM(I13:L13)/(H13*Tabla2[[#This Row],[N.X]])))),"ESPECÍFICAR TIPO DE META")))</f>
        <v>1</v>
      </c>
      <c r="AF13" s="110" t="str">
        <f>'MIPG INSTITUCIONAL'!N19</f>
        <v>Ya se está manejando la NAS de la entidad.</v>
      </c>
      <c r="AG13" s="106" t="str">
        <f>'MIPG INSTITUCIONAL'!O19</f>
        <v>Recursos Humanos</v>
      </c>
      <c r="AH13" s="112" t="str">
        <f>'MIPG INSTITUCIONAL'!P19</f>
        <v>SAYF - TALENTO HUMANO - SISTEMAS</v>
      </c>
      <c r="AI13" s="57" t="str">
        <f>'MIPG INSTITUCIONAL'!P19</f>
        <v>SAYF - TALENTO HUMANO - SISTEMAS</v>
      </c>
    </row>
    <row r="14" spans="2:54" s="25" customFormat="1" ht="51" customHeight="1" thickBot="1" x14ac:dyDescent="0.3">
      <c r="B14" s="73" t="s">
        <v>34</v>
      </c>
      <c r="C14" s="76" t="s">
        <v>82</v>
      </c>
      <c r="D14" s="94" t="str">
        <f>'MIPG INSTITUCIONAL'!F20</f>
        <v>Elaborar el proyecto para programa de salas amigas de familia lactante.</v>
      </c>
      <c r="E14" s="74" t="str">
        <f>'MIPG INSTITUCIONAL'!G20</f>
        <v>Proyecto de salas amigas de la familia lactante.</v>
      </c>
      <c r="F14" s="75" t="s">
        <v>351</v>
      </c>
      <c r="G14" s="205">
        <f t="shared" si="0"/>
        <v>1</v>
      </c>
      <c r="H14" s="214">
        <f>'MIPG INSTITUCIONAL'!H20</f>
        <v>1</v>
      </c>
      <c r="I14" s="225">
        <f>'MIPG INSTITUCIONAL'!I20</f>
        <v>0</v>
      </c>
      <c r="J14" s="226">
        <f>'MIPG INSTITUCIONAL'!J20</f>
        <v>0</v>
      </c>
      <c r="K14" s="226">
        <f>'MIPG INSTITUCIONAL'!K20</f>
        <v>1</v>
      </c>
      <c r="L14" s="227">
        <f>'MIPG INSTITUCIONAL'!L20</f>
        <v>0</v>
      </c>
      <c r="M14" s="77"/>
      <c r="N14" s="78"/>
      <c r="O14" s="78"/>
      <c r="P14" s="101">
        <v>1</v>
      </c>
      <c r="Q14" s="100" t="str">
        <f t="shared" si="1"/>
        <v>SI</v>
      </c>
      <c r="R14" s="79">
        <f>'MIPG INSTITUCIONAL'!Q20</f>
        <v>0</v>
      </c>
      <c r="S14" s="80">
        <f>'MIPG INSTITUCIONAL'!R20</f>
        <v>0</v>
      </c>
      <c r="T14" s="80">
        <f>'MIPG INSTITUCIONAL'!S20</f>
        <v>0</v>
      </c>
      <c r="U14" s="81" t="str">
        <f>'MIPG INSTITUCIONAL'!T20</f>
        <v>x</v>
      </c>
      <c r="V14" s="69" t="str">
        <f t="shared" si="2"/>
        <v>4</v>
      </c>
      <c r="W14" s="69" t="str">
        <f t="shared" si="3"/>
        <v>4</v>
      </c>
      <c r="X14" s="69" t="str">
        <f t="shared" si="4"/>
        <v>1</v>
      </c>
      <c r="Y14" s="69" t="str">
        <f t="shared" si="5"/>
        <v>3</v>
      </c>
      <c r="Z14" s="70" t="str">
        <f>IF((IF(Tabla2[[#This Row],[Calculo1 ]]="1",_xlfn.IFS(W14="1",IF((J14/H14)&gt;100%,100%,J14/H14),W14="2",IF((J14/N14)&gt;100%,100%,J14/N14),W14="3","0%",W14="4","0")+Tabla2[[#This Row],[ III TRIM 20217]],_xlfn.IFS(W14="1",IF((J14/H14)&gt;100%,100%,J14/H14),W14="2",IF((J14/N14)&gt;100%,100%,J14/N14),W14="3","0%",W14="4","")))=100%,100%,(IF(Tabla2[[#This Row],[Calculo1 ]]="1",_xlfn.IFS(W14="1",IF((J14/H14)&gt;100%,100%,J14/H14),W14="2",IF((J14/N14)&gt;100%,100%,J14/N14),W14="3","0%",W14="4","0")+Tabla2[[#This Row],[ III TRIM 20217]],_xlfn.IFS(W14="1",IF((J14/H14)&gt;100%,100%,J14/H14),W14="2",IF((J14/N14)&gt;100%,100%,J14/N14),W14="3","0%",W14="4",""))))</f>
        <v/>
      </c>
      <c r="AA14" s="82" t="str">
        <f t="shared" si="6"/>
        <v/>
      </c>
      <c r="AB14" s="83" t="str">
        <f>_xlfn.IFNA(INDEX(Hoja1!$C$3:$C$230,MATCH(Tabla2[[#This Row],[Calculo5]],Hoja1!$B$3:$B$230,0)),"")</f>
        <v/>
      </c>
      <c r="AC14" s="83" t="e">
        <f t="shared" si="7"/>
        <v>#DIV/0!</v>
      </c>
      <c r="AD14" s="84" t="str">
        <f t="shared" si="8"/>
        <v>0%</v>
      </c>
      <c r="AE14" s="108">
        <f>IF(IF(F14="","ESPECÍFICAR TIPO DE META",_xlfn.IFNA(_xlfn.IFS(SUM(I14:L14)=0,0%,SUM(I14:L14)&gt;0.001,(_xlfn.IFS(F14="INCREMENTO",SUM(I14:L14)/H14,F14="MANTENIMIENTO",SUM(I14:L14)/(H14*Tabla2[[#This Row],[N.X]])))),"ESPECÍFICAR TIPO DE META"))&gt;1,"100%",IF(F14="","ESPECÍFICAR TIPO DE META",_xlfn.IFNA(_xlfn.IFS(SUM(I14:L14)=0,0%,SUM(I14:L14)&gt;0.001,(_xlfn.IFS(F14="INCREMENTO",SUM(I14:L14)/H14,F14="MANTENIMIENTO",SUM(I14:L14)/(H14*Tabla2[[#This Row],[N.X]])))),"ESPECÍFICAR TIPO DE META")))</f>
        <v>1</v>
      </c>
      <c r="AF14" s="110" t="str">
        <f>'MIPG INSTITUCIONAL'!N20</f>
        <v xml:space="preserve">Se realizó encuesta "Sala Familias Lactantes" a funcionarias del instituto. Se obtuvo como resultado informe PA.08-F11 por el cual se determinó que dentro de la planta de personal no es viable la Sala de amigas de la familia lactante. </v>
      </c>
      <c r="AG14" s="106" t="str">
        <f>'MIPG INSTITUCIONAL'!O20</f>
        <v>Recursos Humanos</v>
      </c>
      <c r="AH14" s="112" t="str">
        <f>'MIPG INSTITUCIONAL'!P20</f>
        <v>SAYF - TALENTO HUMANO</v>
      </c>
      <c r="AI14" s="57" t="str">
        <f>'MIPG INSTITUCIONAL'!P20</f>
        <v>SAYF - TALENTO HUMANO</v>
      </c>
    </row>
    <row r="15" spans="2:54" s="25" customFormat="1" ht="57.95" customHeight="1" thickBot="1" x14ac:dyDescent="0.3">
      <c r="B15" s="73" t="s">
        <v>34</v>
      </c>
      <c r="C15" s="76" t="s">
        <v>82</v>
      </c>
      <c r="D15" s="239" t="str">
        <f>'MIPG INSTITUCIONAL'!F21</f>
        <v>Elaborar programa para incentivar el uso de la bicicleta en cumplimiento Ley 18111 de 2016</v>
      </c>
      <c r="E15" s="74" t="str">
        <f>'MIPG INSTITUCIONAL'!G21</f>
        <v>Programa de uso de la bicicleta.</v>
      </c>
      <c r="F15" s="75" t="s">
        <v>351</v>
      </c>
      <c r="G15" s="205">
        <f t="shared" si="0"/>
        <v>1</v>
      </c>
      <c r="H15" s="214">
        <f>'MIPG INSTITUCIONAL'!H21</f>
        <v>1</v>
      </c>
      <c r="I15" s="225">
        <f>'MIPG INSTITUCIONAL'!I21</f>
        <v>0</v>
      </c>
      <c r="J15" s="277">
        <f>'MIPG INSTITUCIONAL'!J21</f>
        <v>0.5</v>
      </c>
      <c r="K15" s="226">
        <f>'MIPG INSTITUCIONAL'!K21</f>
        <v>0.5</v>
      </c>
      <c r="L15" s="227">
        <f>'MIPG INSTITUCIONAL'!L21</f>
        <v>0</v>
      </c>
      <c r="M15" s="77"/>
      <c r="N15" s="78">
        <v>1</v>
      </c>
      <c r="O15" s="78"/>
      <c r="P15" s="101"/>
      <c r="Q15" s="100" t="str">
        <f t="shared" si="1"/>
        <v>SI</v>
      </c>
      <c r="R15" s="79">
        <f>'MIPG INSTITUCIONAL'!Q21</f>
        <v>0</v>
      </c>
      <c r="S15" s="80" t="str">
        <f>'MIPG INSTITUCIONAL'!R21</f>
        <v>x</v>
      </c>
      <c r="T15" s="80">
        <f>'MIPG INSTITUCIONAL'!S21</f>
        <v>0</v>
      </c>
      <c r="U15" s="81">
        <f>'MIPG INSTITUCIONAL'!T21</f>
        <v>0</v>
      </c>
      <c r="V15" s="69" t="str">
        <f t="shared" si="2"/>
        <v>4</v>
      </c>
      <c r="W15" s="69" t="str">
        <f t="shared" si="3"/>
        <v>2</v>
      </c>
      <c r="X15" s="69" t="str">
        <f t="shared" si="4"/>
        <v>1</v>
      </c>
      <c r="Y15" s="69" t="str">
        <f t="shared" si="5"/>
        <v>4</v>
      </c>
      <c r="Z15" s="70">
        <f>IF((IF(Tabla2[[#This Row],[Calculo1 ]]="1",_xlfn.IFS(W15="1",IF((J15/H15)&gt;100%,100%,J15/H15),W15="2",IF((J15/N15)&gt;100%,100%,J15/N15),W15="3","0%",W15="4","0")+Tabla2[[#This Row],[ III TRIM 20217]],_xlfn.IFS(W15="1",IF((J15/H15)&gt;100%,100%,J15/H15),W15="2",IF((J15/N15)&gt;100%,100%,J15/N15),W15="3","0%",W15="4","")))=100%,100%,(IF(Tabla2[[#This Row],[Calculo1 ]]="1",_xlfn.IFS(W15="1",IF((J15/H15)&gt;100%,100%,J15/H15),W15="2",IF((J15/N15)&gt;100%,100%,J15/N15),W15="3","0%",W15="4","0")+Tabla2[[#This Row],[ III TRIM 20217]],_xlfn.IFS(W15="1",IF((J15/H15)&gt;100%,100%,J15/H15),W15="2",IF((J15/N15)&gt;100%,100%,J15/N15),W15="3","0%",W15="4",""))))</f>
        <v>0.5</v>
      </c>
      <c r="AA15" s="82" t="str">
        <f t="shared" si="6"/>
        <v/>
      </c>
      <c r="AB15" s="83">
        <f>_xlfn.IFNA(INDEX(Hoja1!$C$3:$C$230,MATCH(Tabla2[[#This Row],[Calculo5]],Hoja1!$B$3:$B$230,0)),"")</f>
        <v>0.5</v>
      </c>
      <c r="AC15" s="83">
        <f t="shared" si="7"/>
        <v>1</v>
      </c>
      <c r="AD15" s="84" t="str">
        <f t="shared" si="8"/>
        <v/>
      </c>
      <c r="AE15" s="108">
        <f>IF(IF(F15="","ESPECÍFICAR TIPO DE META",_xlfn.IFNA(_xlfn.IFS(SUM(I15:L15)=0,0%,SUM(I15:L15)&gt;0.001,(_xlfn.IFS(F15="INCREMENTO",SUM(I15:L15)/H15,F15="MANTENIMIENTO",SUM(I15:L15)/(H15*Tabla2[[#This Row],[N.X]])))),"ESPECÍFICAR TIPO DE META"))&gt;1,"100%",IF(F15="","ESPECÍFICAR TIPO DE META",_xlfn.IFNA(_xlfn.IFS(SUM(I15:L15)=0,0%,SUM(I15:L15)&gt;0.001,(_xlfn.IFS(F15="INCREMENTO",SUM(I15:L15)/H15,F15="MANTENIMIENTO",SUM(I15:L15)/(H15*Tabla2[[#This Row],[N.X]])))),"ESPECÍFICAR TIPO DE META")))</f>
        <v>1</v>
      </c>
      <c r="AF15" s="110" t="str">
        <f>'MIPG INSTITUCIONAL'!N21</f>
        <v xml:space="preserve">Se realizó el documento del programa tipo campaña para uso de la bicicleta para los empleados del INDERBU. Se presenta como evidencia documento Programa de uso de la bicicleta, cronograma de actividades de Plan de Bienestar y pieza publicitaria. </v>
      </c>
      <c r="AG15" s="106" t="str">
        <f>'MIPG INSTITUCIONAL'!O21</f>
        <v>Recursos Humanos</v>
      </c>
      <c r="AH15" s="112" t="str">
        <f>'MIPG INSTITUCIONAL'!P21</f>
        <v>SAYF - TALENTO HUMANO</v>
      </c>
      <c r="AI15" s="57" t="str">
        <f>'MIPG INSTITUCIONAL'!P21</f>
        <v>SAYF - TALENTO HUMANO</v>
      </c>
    </row>
    <row r="16" spans="2:54" s="25" customFormat="1" ht="51" customHeight="1" thickBot="1" x14ac:dyDescent="0.3">
      <c r="B16" s="73" t="s">
        <v>34</v>
      </c>
      <c r="C16" s="76" t="s">
        <v>82</v>
      </c>
      <c r="D16" s="239" t="str">
        <f>'MIPG INSTITUCIONAL'!F22</f>
        <v>Realizar análisis de condiciones de los puestos de trabajo</v>
      </c>
      <c r="E16" s="74" t="str">
        <f>'MIPG INSTITUCIONAL'!G22</f>
        <v>Diagnóstico de condiciones de cada uno de los puestos de trabajo.</v>
      </c>
      <c r="F16" s="75" t="s">
        <v>351</v>
      </c>
      <c r="G16" s="76">
        <f t="shared" si="0"/>
        <v>1</v>
      </c>
      <c r="H16" s="214">
        <f>'MIPG INSTITUCIONAL'!H22</f>
        <v>1</v>
      </c>
      <c r="I16" s="225">
        <f>'MIPG INSTITUCIONAL'!I22</f>
        <v>0</v>
      </c>
      <c r="J16" s="226">
        <f>'MIPG INSTITUCIONAL'!J22</f>
        <v>1</v>
      </c>
      <c r="K16" s="226">
        <f>'MIPG INSTITUCIONAL'!K22</f>
        <v>0</v>
      </c>
      <c r="L16" s="227">
        <f>'MIPG INSTITUCIONAL'!L22</f>
        <v>0</v>
      </c>
      <c r="M16" s="77"/>
      <c r="N16" s="78">
        <v>1</v>
      </c>
      <c r="O16" s="78"/>
      <c r="P16" s="101"/>
      <c r="Q16" s="100" t="str">
        <f t="shared" si="1"/>
        <v>SI</v>
      </c>
      <c r="R16" s="79">
        <f>'MIPG INSTITUCIONAL'!Q22</f>
        <v>0</v>
      </c>
      <c r="S16" s="80" t="str">
        <f>'MIPG INSTITUCIONAL'!R22</f>
        <v>x</v>
      </c>
      <c r="T16" s="80">
        <f>'MIPG INSTITUCIONAL'!S22</f>
        <v>0</v>
      </c>
      <c r="U16" s="81">
        <f>'MIPG INSTITUCIONAL'!T22</f>
        <v>0</v>
      </c>
      <c r="V16" s="69" t="str">
        <f t="shared" si="2"/>
        <v>4</v>
      </c>
      <c r="W16" s="69" t="str">
        <f t="shared" si="3"/>
        <v>2</v>
      </c>
      <c r="X16" s="69" t="str">
        <f t="shared" si="4"/>
        <v>4</v>
      </c>
      <c r="Y16" s="69" t="str">
        <f t="shared" si="5"/>
        <v>4</v>
      </c>
      <c r="Z16" s="70">
        <f>IF((IF(Tabla2[[#This Row],[Calculo1 ]]="1",_xlfn.IFS(W16="1",IF((J16/H16)&gt;100%,100%,J16/H16),W16="2",IF((J16/N16)&gt;100%,100%,J16/N16),W16="3","0%",W16="4","0")+Tabla2[[#This Row],[ III TRIM 20217]],_xlfn.IFS(W16="1",IF((J16/H16)&gt;100%,100%,J16/H16),W16="2",IF((J16/N16)&gt;100%,100%,J16/N16),W16="3","0%",W16="4","")))=100%,100%,(IF(Tabla2[[#This Row],[Calculo1 ]]="1",_xlfn.IFS(W16="1",IF((J16/H16)&gt;100%,100%,J16/H16),W16="2",IF((J16/N16)&gt;100%,100%,J16/N16),W16="3","0%",W16="4","0")+Tabla2[[#This Row],[ III TRIM 20217]],_xlfn.IFS(W16="1",IF((J16/H16)&gt;100%,100%,J16/H16),W16="2",IF((J16/N16)&gt;100%,100%,J16/N16),W16="3","0%",W16="4",""))))</f>
        <v>1</v>
      </c>
      <c r="AA16" s="82" t="str">
        <f t="shared" si="6"/>
        <v/>
      </c>
      <c r="AB16" s="83">
        <f>_xlfn.IFNA(INDEX(Hoja1!$C$3:$C$230,MATCH(Tabla2[[#This Row],[Calculo5]],Hoja1!$B$3:$B$230,0)),"")</f>
        <v>1</v>
      </c>
      <c r="AC16" s="83" t="str">
        <f t="shared" si="7"/>
        <v/>
      </c>
      <c r="AD16" s="84" t="str">
        <f t="shared" si="8"/>
        <v/>
      </c>
      <c r="AE16" s="108">
        <f>IF(IF(F16="","ESPECÍFICAR TIPO DE META",_xlfn.IFNA(_xlfn.IFS(SUM(I16:L16)=0,0%,SUM(I16:L16)&gt;0.001,(_xlfn.IFS(F16="INCREMENTO",SUM(I16:L16)/H16,F16="MANTENIMIENTO",SUM(I16:L16)/(H16*Tabla2[[#This Row],[N.X]])))),"ESPECÍFICAR TIPO DE META"))&gt;1,"100%",IF(F16="","ESPECÍFICAR TIPO DE META",_xlfn.IFNA(_xlfn.IFS(SUM(I16:L16)=0,0%,SUM(I16:L16)&gt;0.001,(_xlfn.IFS(F16="INCREMENTO",SUM(I16:L16)/H16,F16="MANTENIMIENTO",SUM(I16:L16)/(H16*Tabla2[[#This Row],[N.X]])))),"ESPECÍFICAR TIPO DE META")))</f>
        <v>1</v>
      </c>
      <c r="AF16" s="110" t="str">
        <f>'MIPG INSTITUCIONAL'!N22</f>
        <v>Se realizó con apoyo de la ARL, el análisis de puestos de trabajo de la entidad.</v>
      </c>
      <c r="AG16" s="106" t="str">
        <f>'MIPG INSTITUCIONAL'!O22</f>
        <v>Recursos Humanos</v>
      </c>
      <c r="AH16" s="112" t="str">
        <f>'MIPG INSTITUCIONAL'!P22</f>
        <v>SAYF - TALENTO HUMANO</v>
      </c>
      <c r="AI16" s="57" t="str">
        <f>'MIPG INSTITUCIONAL'!P22</f>
        <v>SAYF - TALENTO HUMANO</v>
      </c>
    </row>
    <row r="17" spans="2:35" s="25" customFormat="1" ht="51" customHeight="1" thickBot="1" x14ac:dyDescent="0.3">
      <c r="B17" s="73" t="s">
        <v>107</v>
      </c>
      <c r="C17" s="76" t="s">
        <v>383</v>
      </c>
      <c r="D17" s="239" t="str">
        <f>'MIPG INSTITUCIONAL'!F23</f>
        <v>Desarrollar Plan Institucional de Incentivos 2021</v>
      </c>
      <c r="E17" s="74" t="str">
        <f>'MIPG INSTITUCIONAL'!G23</f>
        <v>Plan Institucional de Incentivos 2021 ejecutado</v>
      </c>
      <c r="F17" s="75" t="s">
        <v>351</v>
      </c>
      <c r="G17" s="206">
        <f t="shared" si="0"/>
        <v>1</v>
      </c>
      <c r="H17" s="214">
        <f>'MIPG INSTITUCIONAL'!H23</f>
        <v>1</v>
      </c>
      <c r="I17" s="225">
        <f>'MIPG INSTITUCIONAL'!I23</f>
        <v>0</v>
      </c>
      <c r="J17" s="226">
        <f>'MIPG INSTITUCIONAL'!J23</f>
        <v>1</v>
      </c>
      <c r="K17" s="226">
        <f>'MIPG INSTITUCIONAL'!K23</f>
        <v>0</v>
      </c>
      <c r="L17" s="227">
        <f>'MIPG INSTITUCIONAL'!L23</f>
        <v>0</v>
      </c>
      <c r="M17" s="77"/>
      <c r="N17" s="78">
        <v>1</v>
      </c>
      <c r="O17" s="78"/>
      <c r="P17" s="101"/>
      <c r="Q17" s="100" t="str">
        <f t="shared" si="1"/>
        <v>SI</v>
      </c>
      <c r="R17" s="79">
        <f>'MIPG INSTITUCIONAL'!Q23</f>
        <v>0</v>
      </c>
      <c r="S17" s="80" t="str">
        <f>'MIPG INSTITUCIONAL'!R23</f>
        <v>x</v>
      </c>
      <c r="T17" s="80">
        <f>'MIPG INSTITUCIONAL'!S23</f>
        <v>0</v>
      </c>
      <c r="U17" s="81">
        <f>'MIPG INSTITUCIONAL'!T23</f>
        <v>0</v>
      </c>
      <c r="V17" s="69" t="str">
        <f t="shared" si="2"/>
        <v>4</v>
      </c>
      <c r="W17" s="69" t="str">
        <f t="shared" si="3"/>
        <v>2</v>
      </c>
      <c r="X17" s="69" t="str">
        <f t="shared" si="4"/>
        <v>4</v>
      </c>
      <c r="Y17" s="69" t="str">
        <f t="shared" si="5"/>
        <v>4</v>
      </c>
      <c r="Z17" s="70">
        <f>IF((IF(Tabla2[[#This Row],[Calculo1 ]]="1",_xlfn.IFS(W17="1",IF((J17/H17)&gt;100%,100%,J17/H17),W17="2",IF((J17/N17)&gt;100%,100%,J17/N17),W17="3","0%",W17="4","0")+Tabla2[[#This Row],[ III TRIM 20217]],_xlfn.IFS(W17="1",IF((J17/H17)&gt;100%,100%,J17/H17),W17="2",IF((J17/N17)&gt;100%,100%,J17/N17),W17="3","0%",W17="4","")))=100%,100%,(IF(Tabla2[[#This Row],[Calculo1 ]]="1",_xlfn.IFS(W17="1",IF((J17/H17)&gt;100%,100%,J17/H17),W17="2",IF((J17/N17)&gt;100%,100%,J17/N17),W17="3","0%",W17="4","0")+Tabla2[[#This Row],[ III TRIM 20217]],_xlfn.IFS(W17="1",IF((J17/H17)&gt;100%,100%,J17/H17),W17="2",IF((J17/N17)&gt;100%,100%,J17/N17),W17="3","0%",W17="4",""))))</f>
        <v>1</v>
      </c>
      <c r="AA17" s="82" t="str">
        <f t="shared" si="6"/>
        <v/>
      </c>
      <c r="AB17" s="83">
        <f>_xlfn.IFNA(INDEX(Hoja1!$C$3:$C$230,MATCH(Tabla2[[#This Row],[Calculo5]],Hoja1!$B$3:$B$230,0)),"")</f>
        <v>1</v>
      </c>
      <c r="AC17" s="83" t="str">
        <f t="shared" si="7"/>
        <v/>
      </c>
      <c r="AD17" s="84" t="str">
        <f t="shared" si="8"/>
        <v/>
      </c>
      <c r="AE17" s="108">
        <f>IF(IF(F17="","ESPECÍFICAR TIPO DE META",_xlfn.IFNA(_xlfn.IFS(SUM(I17:L17)=0,0%,SUM(I17:L17)&gt;0.001,(_xlfn.IFS(F17="INCREMENTO",SUM(I17:L17)/H17,F17="MANTENIMIENTO",SUM(I17:L17)/(H17*Tabla2[[#This Row],[N.X]])))),"ESPECÍFICAR TIPO DE META"))&gt;1,"100%",IF(F17="","ESPECÍFICAR TIPO DE META",_xlfn.IFNA(_xlfn.IFS(SUM(I17:L17)=0,0%,SUM(I17:L17)&gt;0.001,(_xlfn.IFS(F17="INCREMENTO",SUM(I17:L17)/H17,F17="MANTENIMIENTO",SUM(I17:L17)/(H17*Tabla2[[#This Row],[N.X]])))),"ESPECÍFICAR TIPO DE META")))</f>
        <v>1</v>
      </c>
      <c r="AF17" s="110" t="str">
        <f>'MIPG INSTITUCIONAL'!N23</f>
        <v>En el año 2021, se desarrollaron el 95% de las actividades planeadas en el plan institucional de incentivos.</v>
      </c>
      <c r="AG17" s="106" t="str">
        <f>'MIPG INSTITUCIONAL'!O23</f>
        <v>Recursos Humanos</v>
      </c>
      <c r="AH17" s="112" t="str">
        <f>'MIPG INSTITUCIONAL'!P23</f>
        <v>SAYF - TALENTO HUMANO</v>
      </c>
      <c r="AI17" s="57" t="str">
        <f>'MIPG INSTITUCIONAL'!P23</f>
        <v>SAYF - TALENTO HUMANO</v>
      </c>
    </row>
    <row r="18" spans="2:35" s="25" customFormat="1" ht="51" customHeight="1" thickBot="1" x14ac:dyDescent="0.3">
      <c r="B18" s="73" t="s">
        <v>107</v>
      </c>
      <c r="C18" s="76" t="s">
        <v>383</v>
      </c>
      <c r="D18" s="94" t="str">
        <f>'MIPG INSTITUCIONAL'!F24</f>
        <v>Formular Plan Institucional de Incentivos 2022</v>
      </c>
      <c r="E18" s="74" t="str">
        <f>'MIPG INSTITUCIONAL'!G24</f>
        <v>Plan Institucional de Incentivos 2022 formulado</v>
      </c>
      <c r="F18" s="75" t="s">
        <v>351</v>
      </c>
      <c r="G18" s="206">
        <f t="shared" si="0"/>
        <v>1</v>
      </c>
      <c r="H18" s="214">
        <f>'MIPG INSTITUCIONAL'!H24</f>
        <v>1</v>
      </c>
      <c r="I18" s="225">
        <f>'MIPG INSTITUCIONAL'!I24</f>
        <v>0</v>
      </c>
      <c r="J18" s="226">
        <f>'MIPG INSTITUCIONAL'!J24</f>
        <v>0</v>
      </c>
      <c r="K18" s="226">
        <f>'MIPG INSTITUCIONAL'!K24</f>
        <v>1</v>
      </c>
      <c r="L18" s="227">
        <f>'MIPG INSTITUCIONAL'!L24</f>
        <v>0</v>
      </c>
      <c r="M18" s="77"/>
      <c r="N18" s="78"/>
      <c r="O18" s="78">
        <v>1</v>
      </c>
      <c r="P18" s="101"/>
      <c r="Q18" s="100" t="str">
        <f t="shared" si="1"/>
        <v>SI</v>
      </c>
      <c r="R18" s="79">
        <f>'MIPG INSTITUCIONAL'!Q24</f>
        <v>0</v>
      </c>
      <c r="S18" s="80">
        <f>'MIPG INSTITUCIONAL'!R24</f>
        <v>0</v>
      </c>
      <c r="T18" s="80" t="str">
        <f>'MIPG INSTITUCIONAL'!S24</f>
        <v>x</v>
      </c>
      <c r="U18" s="81">
        <f>'MIPG INSTITUCIONAL'!T24</f>
        <v>0</v>
      </c>
      <c r="V18" s="69" t="str">
        <f t="shared" si="2"/>
        <v>4</v>
      </c>
      <c r="W18" s="69" t="str">
        <f t="shared" si="3"/>
        <v>4</v>
      </c>
      <c r="X18" s="69" t="str">
        <f t="shared" si="4"/>
        <v>2</v>
      </c>
      <c r="Y18" s="69" t="str">
        <f t="shared" si="5"/>
        <v>4</v>
      </c>
      <c r="Z18" s="70" t="str">
        <f>IF((IF(Tabla2[[#This Row],[Calculo1 ]]="1",_xlfn.IFS(W18="1",IF((J18/H18)&gt;100%,100%,J18/H18),W18="2",IF((J18/N18)&gt;100%,100%,J18/N18),W18="3","0%",W18="4","0")+Tabla2[[#This Row],[ III TRIM 20217]],_xlfn.IFS(W18="1",IF((J18/H18)&gt;100%,100%,J18/H18),W18="2",IF((J18/N18)&gt;100%,100%,J18/N18),W18="3","0%",W18="4","")))=100%,100%,(IF(Tabla2[[#This Row],[Calculo1 ]]="1",_xlfn.IFS(W18="1",IF((J18/H18)&gt;100%,100%,J18/H18),W18="2",IF((J18/N18)&gt;100%,100%,J18/N18),W18="3","0%",W18="4","0")+Tabla2[[#This Row],[ III TRIM 20217]],_xlfn.IFS(W18="1",IF((J18/H18)&gt;100%,100%,J18/H18),W18="2",IF((J18/N18)&gt;100%,100%,J18/N18),W18="3","0%",W18="4",""))))</f>
        <v/>
      </c>
      <c r="AA18" s="82" t="str">
        <f t="shared" si="6"/>
        <v/>
      </c>
      <c r="AB18" s="83" t="str">
        <f>_xlfn.IFNA(INDEX(Hoja1!$C$3:$C$230,MATCH(Tabla2[[#This Row],[Calculo5]],Hoja1!$B$3:$B$230,0)),"")</f>
        <v/>
      </c>
      <c r="AC18" s="83">
        <f t="shared" si="7"/>
        <v>1</v>
      </c>
      <c r="AD18" s="84" t="str">
        <f t="shared" si="8"/>
        <v/>
      </c>
      <c r="AE18" s="108">
        <f>IF(IF(F18="","ESPECÍFICAR TIPO DE META",_xlfn.IFNA(_xlfn.IFS(SUM(I18:L18)=0,0%,SUM(I18:L18)&gt;0.001,(_xlfn.IFS(F18="INCREMENTO",SUM(I18:L18)/H18,F18="MANTENIMIENTO",SUM(I18:L18)/(H18*Tabla2[[#This Row],[N.X]])))),"ESPECÍFICAR TIPO DE META"))&gt;1,"100%",IF(F18="","ESPECÍFICAR TIPO DE META",_xlfn.IFNA(_xlfn.IFS(SUM(I18:L18)=0,0%,SUM(I18:L18)&gt;0.001,(_xlfn.IFS(F18="INCREMENTO",SUM(I18:L18)/H18,F18="MANTENIMIENTO",SUM(I18:L18)/(H18*Tabla2[[#This Row],[N.X]])))),"ESPECÍFICAR TIPO DE META")))</f>
        <v>1</v>
      </c>
      <c r="AF18" s="110" t="str">
        <f>'MIPG INSTITUCIONAL'!N24</f>
        <v>El instituto presenta el Plan Institucional de Incentivos formulado, código PA.03-PLA01. El cúal se encuentra publicado en el siguiente enlace: https://inderbu.gov.co/wp-content/uploads/2022/01/PA.03-PLA01-PLAN_INSTITUCIONAL_BIENESTAR_2022.docx.pdf</v>
      </c>
      <c r="AG18" s="106">
        <f>'MIPG INSTITUCIONAL'!O24</f>
        <v>0</v>
      </c>
      <c r="AH18" s="112" t="str">
        <f>'MIPG INSTITUCIONAL'!P24</f>
        <v>SAYF - TALENTO HUMANO</v>
      </c>
      <c r="AI18" s="57" t="str">
        <f>'MIPG INSTITUCIONAL'!P24</f>
        <v>SAYF - TALENTO HUMANO</v>
      </c>
    </row>
    <row r="19" spans="2:35" s="25" customFormat="1" ht="51" customHeight="1" thickBot="1" x14ac:dyDescent="0.3">
      <c r="B19" s="73" t="s">
        <v>107</v>
      </c>
      <c r="C19" s="76" t="s">
        <v>383</v>
      </c>
      <c r="D19" s="239" t="str">
        <f>'MIPG INSTITUCIONAL'!F25</f>
        <v>Realizar jornadas de socialización y sensibilización a los servidores públicos correspondiente al código de integridad y su respectiva evaluación de aprendizaje</v>
      </c>
      <c r="E19" s="74" t="str">
        <f>'MIPG INSTITUCIONAL'!G25</f>
        <v>Jornada de socialización y sensibilización del Código de integridad</v>
      </c>
      <c r="F19" s="75" t="s">
        <v>351</v>
      </c>
      <c r="G19" s="206">
        <f t="shared" si="0"/>
        <v>1</v>
      </c>
      <c r="H19" s="214">
        <f>'MIPG INSTITUCIONAL'!H25</f>
        <v>1</v>
      </c>
      <c r="I19" s="225">
        <f>'MIPG INSTITUCIONAL'!I25</f>
        <v>0</v>
      </c>
      <c r="J19" s="226">
        <f>'MIPG INSTITUCIONAL'!J25</f>
        <v>1</v>
      </c>
      <c r="K19" s="226">
        <f>'MIPG INSTITUCIONAL'!K25</f>
        <v>0</v>
      </c>
      <c r="L19" s="227">
        <f>'MIPG INSTITUCIONAL'!L25</f>
        <v>0</v>
      </c>
      <c r="M19" s="77"/>
      <c r="N19" s="78">
        <v>1</v>
      </c>
      <c r="O19" s="78"/>
      <c r="P19" s="101"/>
      <c r="Q19" s="100" t="str">
        <f t="shared" si="1"/>
        <v>SI</v>
      </c>
      <c r="R19" s="79">
        <f>'MIPG INSTITUCIONAL'!Q25</f>
        <v>0</v>
      </c>
      <c r="S19" s="80" t="str">
        <f>'MIPG INSTITUCIONAL'!R25</f>
        <v>x</v>
      </c>
      <c r="T19" s="80">
        <f>'MIPG INSTITUCIONAL'!S25</f>
        <v>0</v>
      </c>
      <c r="U19" s="81">
        <f>'MIPG INSTITUCIONAL'!T25</f>
        <v>0</v>
      </c>
      <c r="V19" s="69" t="str">
        <f t="shared" si="2"/>
        <v>4</v>
      </c>
      <c r="W19" s="69" t="str">
        <f t="shared" si="3"/>
        <v>2</v>
      </c>
      <c r="X19" s="69" t="str">
        <f t="shared" si="4"/>
        <v>4</v>
      </c>
      <c r="Y19" s="69" t="str">
        <f t="shared" si="5"/>
        <v>4</v>
      </c>
      <c r="Z19" s="70">
        <f>IF((IF(Tabla2[[#This Row],[Calculo1 ]]="1",_xlfn.IFS(W19="1",IF((J19/H19)&gt;100%,100%,J19/H19),W19="2",IF((J19/N19)&gt;100%,100%,J19/N19),W19="3","0%",W19="4","0")+Tabla2[[#This Row],[ III TRIM 20217]],_xlfn.IFS(W19="1",IF((J19/H19)&gt;100%,100%,J19/H19),W19="2",IF((J19/N19)&gt;100%,100%,J19/N19),W19="3","0%",W19="4","")))=100%,100%,(IF(Tabla2[[#This Row],[Calculo1 ]]="1",_xlfn.IFS(W19="1",IF((J19/H19)&gt;100%,100%,J19/H19),W19="2",IF((J19/N19)&gt;100%,100%,J19/N19),W19="3","0%",W19="4","0")+Tabla2[[#This Row],[ III TRIM 20217]],_xlfn.IFS(W19="1",IF((J19/H19)&gt;100%,100%,J19/H19),W19="2",IF((J19/N19)&gt;100%,100%,J19/N19),W19="3","0%",W19="4",""))))</f>
        <v>1</v>
      </c>
      <c r="AA19" s="82" t="str">
        <f t="shared" si="6"/>
        <v/>
      </c>
      <c r="AB19" s="83">
        <f>_xlfn.IFNA(INDEX(Hoja1!$C$3:$C$230,MATCH(Tabla2[[#This Row],[Calculo5]],Hoja1!$B$3:$B$230,0)),"")</f>
        <v>1</v>
      </c>
      <c r="AC19" s="83" t="str">
        <f t="shared" si="7"/>
        <v/>
      </c>
      <c r="AD19" s="84" t="str">
        <f t="shared" si="8"/>
        <v/>
      </c>
      <c r="AE19" s="108">
        <f>IF(IF(F19="","ESPECÍFICAR TIPO DE META",_xlfn.IFNA(_xlfn.IFS(SUM(I19:L19)=0,0%,SUM(I19:L19)&gt;0.001,(_xlfn.IFS(F19="INCREMENTO",SUM(I19:L19)/H19,F19="MANTENIMIENTO",SUM(I19:L19)/(H19*Tabla2[[#This Row],[N.X]])))),"ESPECÍFICAR TIPO DE META"))&gt;1,"100%",IF(F19="","ESPECÍFICAR TIPO DE META",_xlfn.IFNA(_xlfn.IFS(SUM(I19:L19)=0,0%,SUM(I19:L19)&gt;0.001,(_xlfn.IFS(F19="INCREMENTO",SUM(I19:L19)/H19,F19="MANTENIMIENTO",SUM(I19:L19)/(H19*Tabla2[[#This Row],[N.X]])))),"ESPECÍFICAR TIPO DE META")))</f>
        <v>1</v>
      </c>
      <c r="AF19" s="110" t="str">
        <f>'MIPG INSTITUCIONAL'!N25</f>
        <v>Se realizó socialización a la planta de personal del Código de Integridad.</v>
      </c>
      <c r="AG19" s="106" t="str">
        <f>'MIPG INSTITUCIONAL'!O25</f>
        <v>Recursos Humanos</v>
      </c>
      <c r="AH19" s="112" t="str">
        <f>'MIPG INSTITUCIONAL'!P25</f>
        <v>SAYF - TALENTO HUMANO</v>
      </c>
      <c r="AI19" s="57" t="str">
        <f>'MIPG INSTITUCIONAL'!P25</f>
        <v>SAYF - TALENTO HUMANO</v>
      </c>
    </row>
    <row r="20" spans="2:35" s="25" customFormat="1" ht="62.1" customHeight="1" thickBot="1" x14ac:dyDescent="0.3">
      <c r="B20" s="73" t="s">
        <v>107</v>
      </c>
      <c r="C20" s="76" t="s">
        <v>383</v>
      </c>
      <c r="D20" s="94" t="str">
        <f>'MIPG INSTITUCIONAL'!F26</f>
        <v>Realizar informe de los resultados de las actividades de la política de integridad y presentarlo ante el comité de Control Interno para su análisis y acciones de mejora</v>
      </c>
      <c r="E20" s="74" t="str">
        <f>'MIPG INSTITUCIONAL'!G26</f>
        <v>Informe de resultados de las actividades de la política de integridad presentado al Comité de Control Interno y acta de comité con las acciones de mejora .</v>
      </c>
      <c r="F20" s="75" t="s">
        <v>351</v>
      </c>
      <c r="G20" s="206">
        <f t="shared" si="0"/>
        <v>1</v>
      </c>
      <c r="H20" s="214">
        <f>'MIPG INSTITUCIONAL'!H26</f>
        <v>1</v>
      </c>
      <c r="I20" s="225">
        <f>'MIPG INSTITUCIONAL'!I26</f>
        <v>0</v>
      </c>
      <c r="J20" s="226">
        <f>'MIPG INSTITUCIONAL'!J26</f>
        <v>0</v>
      </c>
      <c r="K20" s="226">
        <f>'MIPG INSTITUCIONAL'!K26</f>
        <v>1</v>
      </c>
      <c r="L20" s="227">
        <f>'MIPG INSTITUCIONAL'!L26</f>
        <v>0</v>
      </c>
      <c r="M20" s="77"/>
      <c r="N20" s="78"/>
      <c r="O20" s="78">
        <v>1</v>
      </c>
      <c r="P20" s="101"/>
      <c r="Q20" s="100" t="str">
        <f t="shared" si="1"/>
        <v>SI</v>
      </c>
      <c r="R20" s="79">
        <f>'MIPG INSTITUCIONAL'!Q26</f>
        <v>0</v>
      </c>
      <c r="S20" s="80">
        <f>'MIPG INSTITUCIONAL'!R26</f>
        <v>0</v>
      </c>
      <c r="T20" s="80" t="str">
        <f>'MIPG INSTITUCIONAL'!S26</f>
        <v>x</v>
      </c>
      <c r="U20" s="81">
        <f>'MIPG INSTITUCIONAL'!T26</f>
        <v>0</v>
      </c>
      <c r="V20" s="69" t="str">
        <f t="shared" si="2"/>
        <v>4</v>
      </c>
      <c r="W20" s="69" t="str">
        <f t="shared" si="3"/>
        <v>4</v>
      </c>
      <c r="X20" s="69" t="str">
        <f t="shared" si="4"/>
        <v>2</v>
      </c>
      <c r="Y20" s="69" t="str">
        <f t="shared" si="5"/>
        <v>4</v>
      </c>
      <c r="Z20" s="70" t="str">
        <f>IF((IF(Tabla2[[#This Row],[Calculo1 ]]="1",_xlfn.IFS(W20="1",IF((J20/H20)&gt;100%,100%,J20/H20),W20="2",IF((J20/N20)&gt;100%,100%,J20/N20),W20="3","0%",W20="4","0")+Tabla2[[#This Row],[ III TRIM 20217]],_xlfn.IFS(W20="1",IF((J20/H20)&gt;100%,100%,J20/H20),W20="2",IF((J20/N20)&gt;100%,100%,J20/N20),W20="3","0%",W20="4","")))=100%,100%,(IF(Tabla2[[#This Row],[Calculo1 ]]="1",_xlfn.IFS(W20="1",IF((J20/H20)&gt;100%,100%,J20/H20),W20="2",IF((J20/N20)&gt;100%,100%,J20/N20),W20="3","0%",W20="4","0")+Tabla2[[#This Row],[ III TRIM 20217]],_xlfn.IFS(W20="1",IF((J20/H20)&gt;100%,100%,J20/H20),W20="2",IF((J20/N20)&gt;100%,100%,J20/N20),W20="3","0%",W20="4",""))))</f>
        <v/>
      </c>
      <c r="AA20" s="82" t="str">
        <f t="shared" si="6"/>
        <v/>
      </c>
      <c r="AB20" s="83" t="str">
        <f>_xlfn.IFNA(INDEX(Hoja1!$C$3:$C$230,MATCH(Tabla2[[#This Row],[Calculo5]],Hoja1!$B$3:$B$230,0)),"")</f>
        <v/>
      </c>
      <c r="AC20" s="83">
        <f t="shared" si="7"/>
        <v>1</v>
      </c>
      <c r="AD20" s="84" t="str">
        <f t="shared" si="8"/>
        <v/>
      </c>
      <c r="AE20" s="108">
        <f>IF(IF(F20="","ESPECÍFICAR TIPO DE META",_xlfn.IFNA(_xlfn.IFS(SUM(I20:L20)=0,0%,SUM(I20:L20)&gt;0.001,(_xlfn.IFS(F20="INCREMENTO",SUM(I20:L20)/H20,F20="MANTENIMIENTO",SUM(I20:L20)/(H20*Tabla2[[#This Row],[N.X]])))),"ESPECÍFICAR TIPO DE META"))&gt;1,"100%",IF(F20="","ESPECÍFICAR TIPO DE META",_xlfn.IFNA(_xlfn.IFS(SUM(I20:L20)=0,0%,SUM(I20:L20)&gt;0.001,(_xlfn.IFS(F20="INCREMENTO",SUM(I20:L20)/H20,F20="MANTENIMIENTO",SUM(I20:L20)/(H20*Tabla2[[#This Row],[N.X]])))),"ESPECÍFICAR TIPO DE META")))</f>
        <v>1</v>
      </c>
      <c r="AF20" s="110" t="str">
        <f>'MIPG INSTITUCIONAL'!N26</f>
        <v>Se formuló informe de resultados de la Política de Integridad el cual se presenta como evidencia junto a resolución 041 de 2018  https://inderbu.gov.co/wp-content/uploads/2019/05/codigo-integridad.pdf</v>
      </c>
      <c r="AG20" s="106" t="str">
        <f>'MIPG INSTITUCIONAL'!O26</f>
        <v>Recursos Humanos</v>
      </c>
      <c r="AH20" s="112" t="str">
        <f>'MIPG INSTITUCIONAL'!P26</f>
        <v>SAYF - TALENTO HUMANO - COMITÉ CONTROL INTERNO</v>
      </c>
      <c r="AI20" s="57" t="str">
        <f>'MIPG INSTITUCIONAL'!P26</f>
        <v>SAYF - TALENTO HUMANO - COMITÉ CONTROL INTERNO</v>
      </c>
    </row>
    <row r="21" spans="2:35" s="25" customFormat="1" ht="51" customHeight="1" thickBot="1" x14ac:dyDescent="0.3">
      <c r="B21" s="73" t="s">
        <v>107</v>
      </c>
      <c r="C21" s="76" t="s">
        <v>383</v>
      </c>
      <c r="D21" s="94" t="str">
        <f>'MIPG INSTITUCIONAL'!F27</f>
        <v>Realizar evaluación del riesgo sobre fraude y corrupción proveniente de quejas y denuncias por parte de Control Interno y presentarlo ante la Alta Dirección</v>
      </c>
      <c r="E21" s="74" t="str">
        <f>'MIPG INSTITUCIONAL'!G27</f>
        <v>Informe de auditoría identificación Riesgo de Fraude y Corrupción provenientes de quejas y denuncias.</v>
      </c>
      <c r="F21" s="75" t="s">
        <v>351</v>
      </c>
      <c r="G21" s="76">
        <f t="shared" si="0"/>
        <v>1</v>
      </c>
      <c r="H21" s="214">
        <f>'MIPG INSTITUCIONAL'!H27</f>
        <v>1</v>
      </c>
      <c r="I21" s="209">
        <f>'MIPG INSTITUCIONAL'!I27</f>
        <v>0</v>
      </c>
      <c r="J21" s="97">
        <f>'MIPG INSTITUCIONAL'!J27</f>
        <v>1</v>
      </c>
      <c r="K21" s="97">
        <f>'MIPG INSTITUCIONAL'!K27</f>
        <v>0</v>
      </c>
      <c r="L21" s="98">
        <f>'MIPG INSTITUCIONAL'!L27</f>
        <v>0</v>
      </c>
      <c r="M21" s="77"/>
      <c r="N21" s="78">
        <v>1</v>
      </c>
      <c r="O21" s="78"/>
      <c r="P21" s="101"/>
      <c r="Q21" s="100" t="str">
        <f t="shared" si="1"/>
        <v>SI</v>
      </c>
      <c r="R21" s="79">
        <f>'MIPG INSTITUCIONAL'!Q27</f>
        <v>0</v>
      </c>
      <c r="S21" s="80" t="str">
        <f>'MIPG INSTITUCIONAL'!R27</f>
        <v>x</v>
      </c>
      <c r="T21" s="80">
        <f>'MIPG INSTITUCIONAL'!S27</f>
        <v>0</v>
      </c>
      <c r="U21" s="81">
        <f>'MIPG INSTITUCIONAL'!T27</f>
        <v>0</v>
      </c>
      <c r="V21" s="69" t="str">
        <f t="shared" si="2"/>
        <v>4</v>
      </c>
      <c r="W21" s="69" t="str">
        <f t="shared" si="3"/>
        <v>2</v>
      </c>
      <c r="X21" s="69" t="str">
        <f t="shared" si="4"/>
        <v>4</v>
      </c>
      <c r="Y21" s="69" t="str">
        <f t="shared" si="5"/>
        <v>4</v>
      </c>
      <c r="Z21" s="70">
        <f>IF((IF(Tabla2[[#This Row],[Calculo1 ]]="1",_xlfn.IFS(W21="1",IF((J21/H21)&gt;100%,100%,J21/H21),W21="2",IF((J21/N21)&gt;100%,100%,J21/N21),W21="3","0%",W21="4","0")+Tabla2[[#This Row],[ III TRIM 20217]],_xlfn.IFS(W21="1",IF((J21/H21)&gt;100%,100%,J21/H21),W21="2",IF((J21/N21)&gt;100%,100%,J21/N21),W21="3","0%",W21="4","")))=100%,100%,(IF(Tabla2[[#This Row],[Calculo1 ]]="1",_xlfn.IFS(W21="1",IF((J21/H21)&gt;100%,100%,J21/H21),W21="2",IF((J21/N21)&gt;100%,100%,J21/N21),W21="3","0%",W21="4","0")+Tabla2[[#This Row],[ III TRIM 20217]],_xlfn.IFS(W21="1",IF((J21/H21)&gt;100%,100%,J21/H21),W21="2",IF((J21/N21)&gt;100%,100%,J21/N21),W21="3","0%",W21="4",""))))</f>
        <v>1</v>
      </c>
      <c r="AA21" s="82" t="str">
        <f t="shared" si="6"/>
        <v/>
      </c>
      <c r="AB21" s="83">
        <f>_xlfn.IFNA(INDEX(Hoja1!$C$3:$C$230,MATCH(Tabla2[[#This Row],[Calculo5]],Hoja1!$B$3:$B$230,0)),"")</f>
        <v>1</v>
      </c>
      <c r="AC21" s="83" t="str">
        <f t="shared" si="7"/>
        <v/>
      </c>
      <c r="AD21" s="84" t="str">
        <f t="shared" si="8"/>
        <v/>
      </c>
      <c r="AE21" s="108">
        <f>IF(IF(F21="","ESPECÍFICAR TIPO DE META",_xlfn.IFNA(_xlfn.IFS(SUM(I21:L21)=0,0%,SUM(I21:L21)&gt;0.001,(_xlfn.IFS(F21="INCREMENTO",SUM(I21:L21)/H21,F21="MANTENIMIENTO",SUM(I21:L21)/(H21*Tabla2[[#This Row],[N.X]])))),"ESPECÍFICAR TIPO DE META"))&gt;1,"100%",IF(F21="","ESPECÍFICAR TIPO DE META",_xlfn.IFNA(_xlfn.IFS(SUM(I21:L21)=0,0%,SUM(I21:L21)&gt;0.001,(_xlfn.IFS(F21="INCREMENTO",SUM(I21:L21)/H21,F21="MANTENIMIENTO",SUM(I21:L21)/(H21*Tabla2[[#This Row],[N.X]])))),"ESPECÍFICAR TIPO DE META")))</f>
        <v>1</v>
      </c>
      <c r="AF21" s="110" t="str">
        <f>'MIPG INSTITUCIONAL'!N27</f>
        <v>No se ha presentado riesgos de corrupción y/o fraude por quejas y denuncias a corte 31 de marzo 2022.</v>
      </c>
      <c r="AG21" s="106" t="str">
        <f>'MIPG INSTITUCIONAL'!O27</f>
        <v>Recursos Humanos</v>
      </c>
      <c r="AH21" s="112" t="str">
        <f>'MIPG INSTITUCIONAL'!P27</f>
        <v>CONTROL INTERNO Y LIDER PROCESO ATENCION AL CIUDADANO</v>
      </c>
      <c r="AI21" s="57" t="str">
        <f>'MIPG INSTITUCIONAL'!P27</f>
        <v>CONTROL INTERNO Y LIDER PROCESO ATENCION AL CIUDADANO</v>
      </c>
    </row>
    <row r="22" spans="2:35" s="25" customFormat="1" ht="60.6" customHeight="1" thickBot="1" x14ac:dyDescent="0.3">
      <c r="B22" s="73" t="s">
        <v>107</v>
      </c>
      <c r="C22" s="76" t="s">
        <v>383</v>
      </c>
      <c r="D22" s="94" t="str">
        <f>'MIPG INSTITUCIONAL'!F28</f>
        <v>Establecer un procedimiento para la gestión de conflicto de intereses</v>
      </c>
      <c r="E22" s="74" t="str">
        <f>'MIPG INSTITUCIONAL'!G28</f>
        <v>Procedimiento para la gestión de conflicto de intereses socializado</v>
      </c>
      <c r="F22" s="75" t="s">
        <v>351</v>
      </c>
      <c r="G22" s="206">
        <f t="shared" si="0"/>
        <v>1</v>
      </c>
      <c r="H22" s="214">
        <f>'MIPG INSTITUCIONAL'!H28</f>
        <v>1</v>
      </c>
      <c r="I22" s="209">
        <f>'MIPG INSTITUCIONAL'!I28</f>
        <v>0</v>
      </c>
      <c r="J22" s="97">
        <f>'MIPG INSTITUCIONAL'!J28</f>
        <v>0</v>
      </c>
      <c r="K22" s="97">
        <f>'MIPG INSTITUCIONAL'!K28</f>
        <v>1</v>
      </c>
      <c r="L22" s="98">
        <f>'MIPG INSTITUCIONAL'!L28</f>
        <v>0</v>
      </c>
      <c r="M22" s="77"/>
      <c r="N22" s="78"/>
      <c r="O22" s="78">
        <v>1</v>
      </c>
      <c r="P22" s="101"/>
      <c r="Q22" s="100" t="str">
        <f t="shared" si="1"/>
        <v>SI</v>
      </c>
      <c r="R22" s="79">
        <f>'MIPG INSTITUCIONAL'!Q28</f>
        <v>0</v>
      </c>
      <c r="S22" s="80">
        <f>'MIPG INSTITUCIONAL'!R28</f>
        <v>0</v>
      </c>
      <c r="T22" s="80" t="str">
        <f>'MIPG INSTITUCIONAL'!S28</f>
        <v>x</v>
      </c>
      <c r="U22" s="81">
        <f>'MIPG INSTITUCIONAL'!T28</f>
        <v>0</v>
      </c>
      <c r="V22" s="69" t="str">
        <f t="shared" si="2"/>
        <v>4</v>
      </c>
      <c r="W22" s="69" t="str">
        <f t="shared" si="3"/>
        <v>4</v>
      </c>
      <c r="X22" s="69" t="str">
        <f t="shared" si="4"/>
        <v>2</v>
      </c>
      <c r="Y22" s="69" t="str">
        <f t="shared" si="5"/>
        <v>4</v>
      </c>
      <c r="Z22" s="70" t="str">
        <f>IF((IF(Tabla2[[#This Row],[Calculo1 ]]="1",_xlfn.IFS(W22="1",IF((J22/H22)&gt;100%,100%,J22/H22),W22="2",IF((J22/N22)&gt;100%,100%,J22/N22),W22="3","0%",W22="4","0")+Tabla2[[#This Row],[ III TRIM 20217]],_xlfn.IFS(W22="1",IF((J22/H22)&gt;100%,100%,J22/H22),W22="2",IF((J22/N22)&gt;100%,100%,J22/N22),W22="3","0%",W22="4","")))=100%,100%,(IF(Tabla2[[#This Row],[Calculo1 ]]="1",_xlfn.IFS(W22="1",IF((J22/H22)&gt;100%,100%,J22/H22),W22="2",IF((J22/N22)&gt;100%,100%,J22/N22),W22="3","0%",W22="4","0")+Tabla2[[#This Row],[ III TRIM 20217]],_xlfn.IFS(W22="1",IF((J22/H22)&gt;100%,100%,J22/H22),W22="2",IF((J22/N22)&gt;100%,100%,J22/N22),W22="3","0%",W22="4",""))))</f>
        <v/>
      </c>
      <c r="AA22" s="82" t="str">
        <f t="shared" si="6"/>
        <v/>
      </c>
      <c r="AB22" s="83" t="str">
        <f>_xlfn.IFNA(INDEX(Hoja1!$C$3:$C$230,MATCH(Tabla2[[#This Row],[Calculo5]],Hoja1!$B$3:$B$230,0)),"")</f>
        <v/>
      </c>
      <c r="AC22" s="83">
        <f t="shared" si="7"/>
        <v>1</v>
      </c>
      <c r="AD22" s="84" t="str">
        <f t="shared" si="8"/>
        <v/>
      </c>
      <c r="AE22" s="108">
        <f>IF(IF(F22="","ESPECÍFICAR TIPO DE META",_xlfn.IFNA(_xlfn.IFS(SUM(I22:L22)=0,0%,SUM(I22:L22)&gt;0.001,(_xlfn.IFS(F22="INCREMENTO",SUM(I22:L22)/H22,F22="MANTENIMIENTO",SUM(I22:L22)/(H22*Tabla2[[#This Row],[N.X]])))),"ESPECÍFICAR TIPO DE META"))&gt;1,"100%",IF(F22="","ESPECÍFICAR TIPO DE META",_xlfn.IFNA(_xlfn.IFS(SUM(I22:L22)=0,0%,SUM(I22:L22)&gt;0.001,(_xlfn.IFS(F22="INCREMENTO",SUM(I22:L22)/H22,F22="MANTENIMIENTO",SUM(I22:L22)/(H22*Tabla2[[#This Row],[N.X]])))),"ESPECÍFICAR TIPO DE META")))</f>
        <v>1</v>
      </c>
      <c r="AF22" s="110" t="str">
        <f>'MIPG INSTITUCIONAL'!N28</f>
        <v>Presentan documento PA.03 -PD05 Procedimiento para Manejo y Declaración de Conflicto de Intereses y formato PA.03 - PD05 -F01 Declaración de Situaciones de Conflicto de Intereses</v>
      </c>
      <c r="AG22" s="106" t="str">
        <f>'MIPG INSTITUCIONAL'!O28</f>
        <v>Recursos Humanos</v>
      </c>
      <c r="AH22" s="112" t="str">
        <f>'MIPG INSTITUCIONAL'!P28</f>
        <v>CONTROL INTERNO Y LIDER PROCESO ATENCION AL CIUDADANO</v>
      </c>
      <c r="AI22" s="57" t="str">
        <f>'MIPG INSTITUCIONAL'!P28</f>
        <v>CONTROL INTERNO Y LIDER PROCESO ATENCION AL CIUDADANO</v>
      </c>
    </row>
    <row r="23" spans="2:35" s="25" customFormat="1" ht="51" customHeight="1" thickBot="1" x14ac:dyDescent="0.3">
      <c r="B23" s="73" t="s">
        <v>107</v>
      </c>
      <c r="C23" s="76" t="s">
        <v>383</v>
      </c>
      <c r="D23" s="94" t="str">
        <f>'MIPG INSTITUCIONAL'!F29</f>
        <v xml:space="preserve">Actualizar la política de Administración de Riesgos de acuerdo con los lineamientos de la Guía 2020 del DAFP </v>
      </c>
      <c r="E23" s="74" t="str">
        <f>'MIPG INSTITUCIONAL'!G29</f>
        <v>Política de Administración de Riesgos actualizada</v>
      </c>
      <c r="F23" s="75" t="s">
        <v>351</v>
      </c>
      <c r="G23" s="206">
        <f t="shared" si="0"/>
        <v>1</v>
      </c>
      <c r="H23" s="214">
        <f>'MIPG INSTITUCIONAL'!H29</f>
        <v>1</v>
      </c>
      <c r="I23" s="209">
        <f>'MIPG INSTITUCIONAL'!I29</f>
        <v>0</v>
      </c>
      <c r="J23" s="97">
        <f>'MIPG INSTITUCIONAL'!J29</f>
        <v>1</v>
      </c>
      <c r="K23" s="97">
        <f>'MIPG INSTITUCIONAL'!K29</f>
        <v>0</v>
      </c>
      <c r="L23" s="98">
        <f>'MIPG INSTITUCIONAL'!L29</f>
        <v>0</v>
      </c>
      <c r="M23" s="77"/>
      <c r="N23" s="78">
        <v>1</v>
      </c>
      <c r="O23" s="78"/>
      <c r="P23" s="101"/>
      <c r="Q23" s="100" t="str">
        <f t="shared" si="1"/>
        <v>SI</v>
      </c>
      <c r="R23" s="79">
        <f>'MIPG INSTITUCIONAL'!Q29</f>
        <v>0</v>
      </c>
      <c r="S23" s="80" t="str">
        <f>'MIPG INSTITUCIONAL'!R29</f>
        <v>x</v>
      </c>
      <c r="T23" s="80">
        <f>'MIPG INSTITUCIONAL'!S29</f>
        <v>0</v>
      </c>
      <c r="U23" s="81">
        <f>'MIPG INSTITUCIONAL'!T29</f>
        <v>0</v>
      </c>
      <c r="V23" s="69" t="str">
        <f t="shared" si="2"/>
        <v>4</v>
      </c>
      <c r="W23" s="69" t="str">
        <f t="shared" si="3"/>
        <v>2</v>
      </c>
      <c r="X23" s="69" t="str">
        <f t="shared" si="4"/>
        <v>4</v>
      </c>
      <c r="Y23" s="69" t="str">
        <f t="shared" si="5"/>
        <v>4</v>
      </c>
      <c r="Z23" s="70">
        <f>IF((IF(Tabla2[[#This Row],[Calculo1 ]]="1",_xlfn.IFS(W23="1",IF((J23/H23)&gt;100%,100%,J23/H23),W23="2",IF((J23/N23)&gt;100%,100%,J23/N23),W23="3","0%",W23="4","0")+Tabla2[[#This Row],[ III TRIM 20217]],_xlfn.IFS(W23="1",IF((J23/H23)&gt;100%,100%,J23/H23),W23="2",IF((J23/N23)&gt;100%,100%,J23/N23),W23="3","0%",W23="4","")))=100%,100%,(IF(Tabla2[[#This Row],[Calculo1 ]]="1",_xlfn.IFS(W23="1",IF((J23/H23)&gt;100%,100%,J23/H23),W23="2",IF((J23/N23)&gt;100%,100%,J23/N23),W23="3","0%",W23="4","0")+Tabla2[[#This Row],[ III TRIM 20217]],_xlfn.IFS(W23="1",IF((J23/H23)&gt;100%,100%,J23/H23),W23="2",IF((J23/N23)&gt;100%,100%,J23/N23),W23="3","0%",W23="4",""))))</f>
        <v>1</v>
      </c>
      <c r="AA23" s="82" t="str">
        <f t="shared" si="6"/>
        <v/>
      </c>
      <c r="AB23" s="83">
        <f>_xlfn.IFNA(INDEX(Hoja1!$C$3:$C$230,MATCH(Tabla2[[#This Row],[Calculo5]],Hoja1!$B$3:$B$230,0)),"")</f>
        <v>1</v>
      </c>
      <c r="AC23" s="83" t="str">
        <f t="shared" si="7"/>
        <v/>
      </c>
      <c r="AD23" s="84" t="str">
        <f t="shared" si="8"/>
        <v/>
      </c>
      <c r="AE23" s="108">
        <f>IF(IF(F23="","ESPECÍFICAR TIPO DE META",_xlfn.IFNA(_xlfn.IFS(SUM(I23:L23)=0,0%,SUM(I23:L23)&gt;0.001,(_xlfn.IFS(F23="INCREMENTO",SUM(I23:L23)/H23,F23="MANTENIMIENTO",SUM(I23:L23)/(H23*Tabla2[[#This Row],[N.X]])))),"ESPECÍFICAR TIPO DE META"))&gt;1,"100%",IF(F23="","ESPECÍFICAR TIPO DE META",_xlfn.IFNA(_xlfn.IFS(SUM(I23:L23)=0,0%,SUM(I23:L23)&gt;0.001,(_xlfn.IFS(F23="INCREMENTO",SUM(I23:L23)/H23,F23="MANTENIMIENTO",SUM(I23:L23)/(H23*Tabla2[[#This Row],[N.X]])))),"ESPECÍFICAR TIPO DE META")))</f>
        <v>1</v>
      </c>
      <c r="AF23" s="110" t="str">
        <f>'MIPG INSTITUCIONAL'!N29</f>
        <v xml:space="preserve">Se creó el manual de la política de administración del riesgo, la cual fue aprobada el 3 de febrero por parte del Comité Institucional de Gestión y Desempeño y Comité de Control Interno.  </v>
      </c>
      <c r="AG23" s="106" t="str">
        <f>'MIPG INSTITUCIONAL'!O29</f>
        <v>Talento Humano, Recursos Físicos Y Tecnológicos</v>
      </c>
      <c r="AH23" s="112" t="str">
        <f>'MIPG INSTITUCIONAL'!P29</f>
        <v>ST -  Calidad</v>
      </c>
      <c r="AI23" s="57" t="str">
        <f>'MIPG INSTITUCIONAL'!P29</f>
        <v>ST -  Calidad</v>
      </c>
    </row>
    <row r="24" spans="2:35" s="25" customFormat="1" ht="51" customHeight="1" thickBot="1" x14ac:dyDescent="0.3">
      <c r="B24" s="73" t="s">
        <v>107</v>
      </c>
      <c r="C24" s="76" t="s">
        <v>383</v>
      </c>
      <c r="D24" s="94" t="str">
        <f>'MIPG INSTITUCIONAL'!F30</f>
        <v>Elaborar Mapas de Riesgo de Gestión de 2022</v>
      </c>
      <c r="E24" s="74" t="str">
        <f>'MIPG INSTITUCIONAL'!G30</f>
        <v>Mapa de Riesgos de Gestión 2022 elaborado</v>
      </c>
      <c r="F24" s="75" t="s">
        <v>351</v>
      </c>
      <c r="G24" s="206">
        <f t="shared" si="0"/>
        <v>1</v>
      </c>
      <c r="H24" s="214">
        <f>'MIPG INSTITUCIONAL'!H30</f>
        <v>1</v>
      </c>
      <c r="I24" s="209">
        <f>'MIPG INSTITUCIONAL'!I30</f>
        <v>0</v>
      </c>
      <c r="J24" s="97">
        <f>'MIPG INSTITUCIONAL'!J30</f>
        <v>0</v>
      </c>
      <c r="K24" s="97">
        <f>'MIPG INSTITUCIONAL'!K30</f>
        <v>1</v>
      </c>
      <c r="L24" s="98">
        <f>'MIPG INSTITUCIONAL'!L30</f>
        <v>0</v>
      </c>
      <c r="M24" s="77"/>
      <c r="N24" s="78"/>
      <c r="O24" s="78">
        <v>1</v>
      </c>
      <c r="P24" s="101"/>
      <c r="Q24" s="100" t="str">
        <f t="shared" si="1"/>
        <v>SI</v>
      </c>
      <c r="R24" s="79">
        <f>'MIPG INSTITUCIONAL'!Q30</f>
        <v>0</v>
      </c>
      <c r="S24" s="80">
        <f>'MIPG INSTITUCIONAL'!R30</f>
        <v>0</v>
      </c>
      <c r="T24" s="80" t="str">
        <f>'MIPG INSTITUCIONAL'!S30</f>
        <v>x</v>
      </c>
      <c r="U24" s="81">
        <f>'MIPG INSTITUCIONAL'!T30</f>
        <v>0</v>
      </c>
      <c r="V24" s="69" t="str">
        <f t="shared" si="2"/>
        <v>4</v>
      </c>
      <c r="W24" s="69" t="str">
        <f t="shared" si="3"/>
        <v>4</v>
      </c>
      <c r="X24" s="69" t="str">
        <f t="shared" si="4"/>
        <v>2</v>
      </c>
      <c r="Y24" s="69" t="str">
        <f t="shared" si="5"/>
        <v>4</v>
      </c>
      <c r="Z24" s="70" t="str">
        <f>IF((IF(Tabla2[[#This Row],[Calculo1 ]]="1",_xlfn.IFS(W24="1",IF((J24/H24)&gt;100%,100%,J24/H24),W24="2",IF((J24/N24)&gt;100%,100%,J24/N24),W24="3","0%",W24="4","0")+Tabla2[[#This Row],[ III TRIM 20217]],_xlfn.IFS(W24="1",IF((J24/H24)&gt;100%,100%,J24/H24),W24="2",IF((J24/N24)&gt;100%,100%,J24/N24),W24="3","0%",W24="4","")))=100%,100%,(IF(Tabla2[[#This Row],[Calculo1 ]]="1",_xlfn.IFS(W24="1",IF((J24/H24)&gt;100%,100%,J24/H24),W24="2",IF((J24/N24)&gt;100%,100%,J24/N24),W24="3","0%",W24="4","0")+Tabla2[[#This Row],[ III TRIM 20217]],_xlfn.IFS(W24="1",IF((J24/H24)&gt;100%,100%,J24/H24),W24="2",IF((J24/N24)&gt;100%,100%,J24/N24),W24="3","0%",W24="4",""))))</f>
        <v/>
      </c>
      <c r="AA24" s="82" t="str">
        <f t="shared" si="6"/>
        <v/>
      </c>
      <c r="AB24" s="83" t="str">
        <f>_xlfn.IFNA(INDEX(Hoja1!$C$3:$C$230,MATCH(Tabla2[[#This Row],[Calculo5]],Hoja1!$B$3:$B$230,0)),"")</f>
        <v/>
      </c>
      <c r="AC24" s="83">
        <f t="shared" si="7"/>
        <v>1</v>
      </c>
      <c r="AD24" s="84" t="str">
        <f t="shared" si="8"/>
        <v/>
      </c>
      <c r="AE24" s="108">
        <f>IF(IF(F24="","ESPECÍFICAR TIPO DE META",_xlfn.IFNA(_xlfn.IFS(SUM(I24:L24)=0,0%,SUM(I24:L24)&gt;0.001,(_xlfn.IFS(F24="INCREMENTO",SUM(I24:L24)/H24,F24="MANTENIMIENTO",SUM(I24:L24)/(H24*Tabla2[[#This Row],[N.X]])))),"ESPECÍFICAR TIPO DE META"))&gt;1,"100%",IF(F24="","ESPECÍFICAR TIPO DE META",_xlfn.IFNA(_xlfn.IFS(SUM(I24:L24)=0,0%,SUM(I24:L24)&gt;0.001,(_xlfn.IFS(F24="INCREMENTO",SUM(I24:L24)/H24,F24="MANTENIMIENTO",SUM(I24:L24)/(H24*Tabla2[[#This Row],[N.X]])))),"ESPECÍFICAR TIPO DE META")))</f>
        <v>1</v>
      </c>
      <c r="AF24" s="110" t="str">
        <f>'MIPG INSTITUCIONAL'!N30</f>
        <v xml:space="preserve">Presentan Mapa de Riesgos de Gestión 2022 pendiente de aprobación en Comité. </v>
      </c>
      <c r="AG24" s="106" t="str">
        <f>'MIPG INSTITUCIONAL'!O30</f>
        <v>Talento Humano, Recursos Físicos Y Tecnológicos</v>
      </c>
      <c r="AH24" s="112" t="str">
        <f>'MIPG INSTITUCIONAL'!P30</f>
        <v>ST -  Calidad</v>
      </c>
      <c r="AI24" s="57" t="str">
        <f>'MIPG INSTITUCIONAL'!P30</f>
        <v>ST -  Calidad</v>
      </c>
    </row>
    <row r="25" spans="2:35" s="25" customFormat="1" ht="51" customHeight="1" thickBot="1" x14ac:dyDescent="0.3">
      <c r="B25" s="73" t="s">
        <v>107</v>
      </c>
      <c r="C25" s="76" t="s">
        <v>383</v>
      </c>
      <c r="D25" s="239" t="str">
        <f>'MIPG INSTITUCIONAL'!F31</f>
        <v>Construir Indicadores de Gestión de los Procesos Misionales de la Entidad</v>
      </c>
      <c r="E25" s="74" t="str">
        <f>'MIPG INSTITUCIONAL'!G31</f>
        <v>Indicadores de Gestión Misionales elaborados</v>
      </c>
      <c r="F25" s="75" t="s">
        <v>351</v>
      </c>
      <c r="G25" s="206">
        <f t="shared" si="0"/>
        <v>1</v>
      </c>
      <c r="H25" s="214">
        <f>'MIPG INSTITUCIONAL'!H31</f>
        <v>6</v>
      </c>
      <c r="I25" s="225">
        <f>'MIPG INSTITUCIONAL'!I31</f>
        <v>0</v>
      </c>
      <c r="J25" s="226">
        <f>'MIPG INSTITUCIONAL'!J31</f>
        <v>6</v>
      </c>
      <c r="K25" s="226">
        <f>'MIPG INSTITUCIONAL'!K31</f>
        <v>0</v>
      </c>
      <c r="L25" s="227">
        <f>'MIPG INSTITUCIONAL'!L31</f>
        <v>0</v>
      </c>
      <c r="M25" s="77"/>
      <c r="N25" s="78">
        <v>6</v>
      </c>
      <c r="O25" s="78"/>
      <c r="P25" s="101"/>
      <c r="Q25" s="100" t="str">
        <f t="shared" si="1"/>
        <v>SI</v>
      </c>
      <c r="R25" s="79">
        <f>'MIPG INSTITUCIONAL'!Q31</f>
        <v>0</v>
      </c>
      <c r="S25" s="80" t="str">
        <f>'MIPG INSTITUCIONAL'!R31</f>
        <v>x</v>
      </c>
      <c r="T25" s="80">
        <f>'MIPG INSTITUCIONAL'!S31</f>
        <v>0</v>
      </c>
      <c r="U25" s="81">
        <f>'MIPG INSTITUCIONAL'!T31</f>
        <v>0</v>
      </c>
      <c r="V25" s="69" t="str">
        <f t="shared" si="2"/>
        <v>4</v>
      </c>
      <c r="W25" s="69" t="str">
        <f t="shared" si="3"/>
        <v>2</v>
      </c>
      <c r="X25" s="69" t="str">
        <f t="shared" si="4"/>
        <v>4</v>
      </c>
      <c r="Y25" s="69" t="str">
        <f t="shared" si="5"/>
        <v>4</v>
      </c>
      <c r="Z25" s="70">
        <f>IF((IF(Tabla2[[#This Row],[Calculo1 ]]="1",_xlfn.IFS(W25="1",IF((J25/H25)&gt;100%,100%,J25/H25),W25="2",IF((J25/N25)&gt;100%,100%,J25/N25),W25="3","0%",W25="4","0")+Tabla2[[#This Row],[ III TRIM 20217]],_xlfn.IFS(W25="1",IF((J25/H25)&gt;100%,100%,J25/H25),W25="2",IF((J25/N25)&gt;100%,100%,J25/N25),W25="3","0%",W25="4","")))=100%,100%,(IF(Tabla2[[#This Row],[Calculo1 ]]="1",_xlfn.IFS(W25="1",IF((J25/H25)&gt;100%,100%,J25/H25),W25="2",IF((J25/N25)&gt;100%,100%,J25/N25),W25="3","0%",W25="4","0")+Tabla2[[#This Row],[ III TRIM 20217]],_xlfn.IFS(W25="1",IF((J25/H25)&gt;100%,100%,J25/H25),W25="2",IF((J25/N25)&gt;100%,100%,J25/N25),W25="3","0%",W25="4",""))))</f>
        <v>1</v>
      </c>
      <c r="AA25" s="82" t="str">
        <f t="shared" si="6"/>
        <v/>
      </c>
      <c r="AB25" s="83">
        <f>_xlfn.IFNA(INDEX(Hoja1!$C$3:$C$230,MATCH(Tabla2[[#This Row],[Calculo5]],Hoja1!$B$3:$B$230,0)),"")</f>
        <v>1</v>
      </c>
      <c r="AC25" s="83" t="str">
        <f t="shared" si="7"/>
        <v/>
      </c>
      <c r="AD25" s="84" t="str">
        <f t="shared" si="8"/>
        <v/>
      </c>
      <c r="AE25" s="108">
        <f>IF(IF(F25="","ESPECÍFICAR TIPO DE META",_xlfn.IFNA(_xlfn.IFS(SUM(I25:L25)=0,0%,SUM(I25:L25)&gt;0.001,(_xlfn.IFS(F25="INCREMENTO",SUM(I25:L25)/H25,F25="MANTENIMIENTO",SUM(I25:L25)/(H25*Tabla2[[#This Row],[N.X]])))),"ESPECÍFICAR TIPO DE META"))&gt;1,"100%",IF(F25="","ESPECÍFICAR TIPO DE META",_xlfn.IFNA(_xlfn.IFS(SUM(I25:L25)=0,0%,SUM(I25:L25)&gt;0.001,(_xlfn.IFS(F25="INCREMENTO",SUM(I25:L25)/H25,F25="MANTENIMIENTO",SUM(I25:L25)/(H25*Tabla2[[#This Row],[N.X]])))),"ESPECÍFICAR TIPO DE META")))</f>
        <v>1</v>
      </c>
      <c r="AF25" s="110" t="str">
        <f>'MIPG INSTITUCIONAL'!N31</f>
        <v xml:space="preserve">Se cuenta con las hojas de vida de los indicadores de gestión </v>
      </c>
      <c r="AG25" s="106" t="str">
        <f>'MIPG INSTITUCIONAL'!O31</f>
        <v>Talento Humano, Recursos Físicos Y Tecnológicos</v>
      </c>
      <c r="AH25" s="112" t="str">
        <f>'MIPG INSTITUCIONAL'!P31</f>
        <v>SAYF - SISTEMAS</v>
      </c>
      <c r="AI25" s="57" t="str">
        <f>'MIPG INSTITUCIONAL'!P31</f>
        <v>SAYF - SISTEMAS</v>
      </c>
    </row>
    <row r="26" spans="2:35" s="25" customFormat="1" ht="63" customHeight="1" thickBot="1" x14ac:dyDescent="0.3">
      <c r="B26" s="73" t="s">
        <v>107</v>
      </c>
      <c r="C26" s="76" t="s">
        <v>383</v>
      </c>
      <c r="D26" s="94" t="str">
        <f>'MIPG INSTITUCIONAL'!F32</f>
        <v>Crear la política del servicio al ciudadano en la Entidad</v>
      </c>
      <c r="E26" s="74" t="str">
        <f>'MIPG INSTITUCIONAL'!G32</f>
        <v xml:space="preserve">Política del Servicio al Ciudadano </v>
      </c>
      <c r="F26" s="75" t="s">
        <v>351</v>
      </c>
      <c r="G26" s="206">
        <f t="shared" si="0"/>
        <v>1</v>
      </c>
      <c r="H26" s="214">
        <f>'MIPG INSTITUCIONAL'!H32</f>
        <v>1</v>
      </c>
      <c r="I26" s="209">
        <f>'MIPG INSTITUCIONAL'!I32</f>
        <v>0</v>
      </c>
      <c r="J26" s="97">
        <f>'MIPG INSTITUCIONAL'!J32</f>
        <v>1</v>
      </c>
      <c r="K26" s="97">
        <f>'MIPG INSTITUCIONAL'!K32</f>
        <v>0</v>
      </c>
      <c r="L26" s="98">
        <f>'MIPG INSTITUCIONAL'!L32</f>
        <v>0</v>
      </c>
      <c r="M26" s="77"/>
      <c r="N26" s="78">
        <v>1</v>
      </c>
      <c r="O26" s="78"/>
      <c r="P26" s="101"/>
      <c r="Q26" s="100" t="str">
        <f t="shared" si="1"/>
        <v>SI</v>
      </c>
      <c r="R26" s="79">
        <f>'MIPG INSTITUCIONAL'!Q32</f>
        <v>0</v>
      </c>
      <c r="S26" s="80" t="str">
        <f>'MIPG INSTITUCIONAL'!R32</f>
        <v>x</v>
      </c>
      <c r="T26" s="80">
        <f>'MIPG INSTITUCIONAL'!S32</f>
        <v>0</v>
      </c>
      <c r="U26" s="81">
        <f>'MIPG INSTITUCIONAL'!T32</f>
        <v>0</v>
      </c>
      <c r="V26" s="69" t="str">
        <f t="shared" si="2"/>
        <v>4</v>
      </c>
      <c r="W26" s="69" t="str">
        <f t="shared" si="3"/>
        <v>2</v>
      </c>
      <c r="X26" s="69" t="str">
        <f t="shared" si="4"/>
        <v>4</v>
      </c>
      <c r="Y26" s="69" t="str">
        <f t="shared" si="5"/>
        <v>4</v>
      </c>
      <c r="Z26" s="70">
        <f>IF((IF(Tabla2[[#This Row],[Calculo1 ]]="1",_xlfn.IFS(W26="1",IF((J26/H26)&gt;100%,100%,J26/H26),W26="2",IF((J26/N26)&gt;100%,100%,J26/N26),W26="3","0%",W26="4","0")+Tabla2[[#This Row],[ III TRIM 20217]],_xlfn.IFS(W26="1",IF((J26/H26)&gt;100%,100%,J26/H26),W26="2",IF((J26/N26)&gt;100%,100%,J26/N26),W26="3","0%",W26="4","")))=100%,100%,(IF(Tabla2[[#This Row],[Calculo1 ]]="1",_xlfn.IFS(W26="1",IF((J26/H26)&gt;100%,100%,J26/H26),W26="2",IF((J26/N26)&gt;100%,100%,J26/N26),W26="3","0%",W26="4","0")+Tabla2[[#This Row],[ III TRIM 20217]],_xlfn.IFS(W26="1",IF((J26/H26)&gt;100%,100%,J26/H26),W26="2",IF((J26/N26)&gt;100%,100%,J26/N26),W26="3","0%",W26="4",""))))</f>
        <v>1</v>
      </c>
      <c r="AA26" s="82" t="str">
        <f t="shared" si="6"/>
        <v/>
      </c>
      <c r="AB26" s="83">
        <f>_xlfn.IFNA(INDEX(Hoja1!$C$3:$C$230,MATCH(Tabla2[[#This Row],[Calculo5]],Hoja1!$B$3:$B$230,0)),"")</f>
        <v>1</v>
      </c>
      <c r="AC26" s="83" t="str">
        <f t="shared" si="7"/>
        <v/>
      </c>
      <c r="AD26" s="84" t="str">
        <f t="shared" si="8"/>
        <v/>
      </c>
      <c r="AE26" s="108">
        <f>IF(IF(F26="","ESPECÍFICAR TIPO DE META",_xlfn.IFNA(_xlfn.IFS(SUM(I26:L26)=0,0%,SUM(I26:L26)&gt;0.001,(_xlfn.IFS(F26="INCREMENTO",SUM(I26:L26)/H26,F26="MANTENIMIENTO",SUM(I26:L26)/(H26*Tabla2[[#This Row],[N.X]])))),"ESPECÍFICAR TIPO DE META"))&gt;1,"100%",IF(F26="","ESPECÍFICAR TIPO DE META",_xlfn.IFNA(_xlfn.IFS(SUM(I26:L26)=0,0%,SUM(I26:L26)&gt;0.001,(_xlfn.IFS(F26="INCREMENTO",SUM(I26:L26)/H26,F26="MANTENIMIENTO",SUM(I26:L26)/(H26*Tabla2[[#This Row],[N.X]])))),"ESPECÍFICAR TIPO DE META")))</f>
        <v>1</v>
      </c>
      <c r="AF26" s="110" t="str">
        <f>'MIPG INSTITUCIONAL'!N32</f>
        <v>Se creó la política de servicio al ciudadano y la caracterización del proceso</v>
      </c>
      <c r="AG26" s="106" t="str">
        <f>'MIPG INSTITUCIONAL'!O32</f>
        <v>Talento Humano, Recursos Físicos Y Tecnológicos</v>
      </c>
      <c r="AH26" s="112" t="str">
        <f>'MIPG INSTITUCIONAL'!P32</f>
        <v>SAYF - CALIDAD-Profesional de comunicaciones - lideres de procesos</v>
      </c>
      <c r="AI26" s="57" t="str">
        <f>'MIPG INSTITUCIONAL'!P32</f>
        <v>SAYF - CALIDAD-Profesional de comunicaciones - lideres de procesos</v>
      </c>
    </row>
    <row r="27" spans="2:35" s="25" customFormat="1" ht="51" customHeight="1" thickBot="1" x14ac:dyDescent="0.3">
      <c r="B27" s="73" t="s">
        <v>107</v>
      </c>
      <c r="C27" s="76" t="s">
        <v>383</v>
      </c>
      <c r="D27" s="94" t="str">
        <f>'MIPG INSTITUCIONAL'!F33</f>
        <v>Construir Guía de Indicadores de Gestión y sus respectivos formatos según lineamientos del DAFP</v>
      </c>
      <c r="E27" s="74" t="str">
        <f>'MIPG INSTITUCIONAL'!G33</f>
        <v>Guía de Indicadores de Gestión y sus formatos socializado.</v>
      </c>
      <c r="F27" s="75" t="s">
        <v>351</v>
      </c>
      <c r="G27" s="206">
        <f t="shared" si="0"/>
        <v>2</v>
      </c>
      <c r="H27" s="215">
        <f>'MIPG INSTITUCIONAL'!H33</f>
        <v>3</v>
      </c>
      <c r="I27" s="209">
        <f>'MIPG INSTITUCIONAL'!I33</f>
        <v>0</v>
      </c>
      <c r="J27" s="97">
        <f>'MIPG INSTITUCIONAL'!J33</f>
        <v>2</v>
      </c>
      <c r="K27" s="97">
        <f>'MIPG INSTITUCIONAL'!K33</f>
        <v>0.7</v>
      </c>
      <c r="L27" s="98">
        <f>'MIPG INSTITUCIONAL'!L33</f>
        <v>0</v>
      </c>
      <c r="M27" s="77"/>
      <c r="N27" s="78">
        <v>2</v>
      </c>
      <c r="O27" s="78">
        <v>1</v>
      </c>
      <c r="P27" s="101"/>
      <c r="Q27" s="100" t="str">
        <f t="shared" si="1"/>
        <v>SI</v>
      </c>
      <c r="R27" s="79">
        <f>'MIPG INSTITUCIONAL'!Q33</f>
        <v>0</v>
      </c>
      <c r="S27" s="80" t="str">
        <f>'MIPG INSTITUCIONAL'!R33</f>
        <v>x</v>
      </c>
      <c r="T27" s="80" t="str">
        <f>'MIPG INSTITUCIONAL'!S33</f>
        <v>x</v>
      </c>
      <c r="U27" s="81">
        <f>'MIPG INSTITUCIONAL'!T33</f>
        <v>0</v>
      </c>
      <c r="V27" s="69" t="str">
        <f t="shared" si="2"/>
        <v>4</v>
      </c>
      <c r="W27" s="69" t="str">
        <f t="shared" si="3"/>
        <v>2</v>
      </c>
      <c r="X27" s="69" t="str">
        <f t="shared" si="4"/>
        <v>2</v>
      </c>
      <c r="Y27" s="69" t="str">
        <f t="shared" si="5"/>
        <v>4</v>
      </c>
      <c r="Z27" s="70">
        <f>IF((IF(Tabla2[[#This Row],[Calculo1 ]]="1",_xlfn.IFS(W27="1",IF((J27/H27)&gt;100%,100%,J27/H27),W27="2",IF((J27/N27)&gt;100%,100%,J27/N27),W27="3","0%",W27="4","0")+Tabla2[[#This Row],[ III TRIM 20217]],_xlfn.IFS(W27="1",IF((J27/H27)&gt;100%,100%,J27/H27),W27="2",IF((J27/N27)&gt;100%,100%,J27/N27),W27="3","0%",W27="4","")))=100%,100%,(IF(Tabla2[[#This Row],[Calculo1 ]]="1",_xlfn.IFS(W27="1",IF((J27/H27)&gt;100%,100%,J27/H27),W27="2",IF((J27/N27)&gt;100%,100%,J27/N27),W27="3","0%",W27="4","0")+Tabla2[[#This Row],[ III TRIM 20217]],_xlfn.IFS(W27="1",IF((J27/H27)&gt;100%,100%,J27/H27),W27="2",IF((J27/N27)&gt;100%,100%,J27/N27),W27="3","0%",W27="4",""))))</f>
        <v>1</v>
      </c>
      <c r="AA27" s="82" t="str">
        <f t="shared" si="6"/>
        <v/>
      </c>
      <c r="AB27" s="83">
        <f>_xlfn.IFNA(INDEX(Hoja1!$C$3:$C$230,MATCH(Tabla2[[#This Row],[Calculo5]],Hoja1!$B$3:$B$230,0)),"")</f>
        <v>1</v>
      </c>
      <c r="AC27" s="83">
        <f t="shared" si="7"/>
        <v>0.7</v>
      </c>
      <c r="AD27" s="84" t="str">
        <f t="shared" si="8"/>
        <v/>
      </c>
      <c r="AE27" s="108">
        <f>IF(IF(F27="","ESPECÍFICAR TIPO DE META",_xlfn.IFNA(_xlfn.IFS(SUM(I27:L27)=0,0%,SUM(I27:L27)&gt;0.001,(_xlfn.IFS(F27="INCREMENTO",SUM(I27:L27)/H27,F27="MANTENIMIENTO",SUM(I27:L27)/(H27*Tabla2[[#This Row],[N.X]])))),"ESPECÍFICAR TIPO DE META"))&gt;1,"100%",IF(F27="","ESPECÍFICAR TIPO DE META",_xlfn.IFNA(_xlfn.IFS(SUM(I27:L27)=0,0%,SUM(I27:L27)&gt;0.001,(_xlfn.IFS(F27="INCREMENTO",SUM(I27:L27)/H27,F27="MANTENIMIENTO",SUM(I27:L27)/(H27*Tabla2[[#This Row],[N.X]])))),"ESPECÍFICAR TIPO DE META")))</f>
        <v>0.9</v>
      </c>
      <c r="AF27" s="110" t="str">
        <f>'MIPG INSTITUCIONAL'!N33</f>
        <v>Se realizó guía de indicadores y hoja de vida de indicadores, pendiente socializar los formatos</v>
      </c>
      <c r="AG27" s="106" t="str">
        <f>'MIPG INSTITUCIONAL'!O33</f>
        <v>Recursos Humanos</v>
      </c>
      <c r="AH27" s="112" t="str">
        <f>'MIPG INSTITUCIONAL'!P33</f>
        <v>Planeación, Control Interno, Calidad y Lideres de todos los procesos de la entidad</v>
      </c>
      <c r="AI27" s="57" t="str">
        <f>'MIPG INSTITUCIONAL'!P33</f>
        <v>Planeación, Control Interno, Calidad y Lideres de todos los procesos de la entidad</v>
      </c>
    </row>
    <row r="28" spans="2:35" s="25" customFormat="1" ht="51" customHeight="1" thickBot="1" x14ac:dyDescent="0.3">
      <c r="B28" s="73" t="s">
        <v>107</v>
      </c>
      <c r="C28" s="76" t="s">
        <v>383</v>
      </c>
      <c r="D28" s="94" t="str">
        <f>'MIPG INSTITUCIONAL'!F34</f>
        <v>Elaborar Plan de Adecuación y Mantenimiento de la Infraestructura y Espacios Físicos de la Entidad</v>
      </c>
      <c r="E28" s="74" t="str">
        <f>'MIPG INSTITUCIONAL'!G34</f>
        <v>Plan de Adecuación y Mantenimiento Infraestructura y Espacios Físicos de la Entidad elaborado</v>
      </c>
      <c r="F28" s="75" t="s">
        <v>351</v>
      </c>
      <c r="G28" s="206">
        <f t="shared" si="0"/>
        <v>1</v>
      </c>
      <c r="H28" s="215">
        <f>'MIPG INSTITUCIONAL'!H34</f>
        <v>1</v>
      </c>
      <c r="I28" s="209">
        <f>'MIPG INSTITUCIONAL'!I34</f>
        <v>0</v>
      </c>
      <c r="J28" s="97">
        <f>'MIPG INSTITUCIONAL'!J34</f>
        <v>1</v>
      </c>
      <c r="K28" s="97">
        <f>'MIPG INSTITUCIONAL'!K34</f>
        <v>0</v>
      </c>
      <c r="L28" s="98">
        <f>'MIPG INSTITUCIONAL'!L34</f>
        <v>0</v>
      </c>
      <c r="M28" s="77"/>
      <c r="N28" s="78">
        <v>1</v>
      </c>
      <c r="O28" s="78"/>
      <c r="P28" s="101"/>
      <c r="Q28" s="100" t="str">
        <f t="shared" si="1"/>
        <v>SI</v>
      </c>
      <c r="R28" s="79">
        <f>'MIPG INSTITUCIONAL'!Q34</f>
        <v>0</v>
      </c>
      <c r="S28" s="80" t="str">
        <f>'MIPG INSTITUCIONAL'!R34</f>
        <v>x</v>
      </c>
      <c r="T28" s="80">
        <f>'MIPG INSTITUCIONAL'!S34</f>
        <v>0</v>
      </c>
      <c r="U28" s="81">
        <f>'MIPG INSTITUCIONAL'!T34</f>
        <v>0</v>
      </c>
      <c r="V28" s="69" t="str">
        <f t="shared" si="2"/>
        <v>4</v>
      </c>
      <c r="W28" s="69" t="str">
        <f t="shared" si="3"/>
        <v>2</v>
      </c>
      <c r="X28" s="69" t="str">
        <f t="shared" si="4"/>
        <v>4</v>
      </c>
      <c r="Y28" s="69" t="str">
        <f t="shared" si="5"/>
        <v>4</v>
      </c>
      <c r="Z28" s="70">
        <f>IF((IF(Tabla2[[#This Row],[Calculo1 ]]="1",_xlfn.IFS(W28="1",IF((J28/H28)&gt;100%,100%,J28/H28),W28="2",IF((J28/N28)&gt;100%,100%,J28/N28),W28="3","0%",W28="4","0")+Tabla2[[#This Row],[ III TRIM 20217]],_xlfn.IFS(W28="1",IF((J28/H28)&gt;100%,100%,J28/H28),W28="2",IF((J28/N28)&gt;100%,100%,J28/N28),W28="3","0%",W28="4","")))=100%,100%,(IF(Tabla2[[#This Row],[Calculo1 ]]="1",_xlfn.IFS(W28="1",IF((J28/H28)&gt;100%,100%,J28/H28),W28="2",IF((J28/N28)&gt;100%,100%,J28/N28),W28="3","0%",W28="4","0")+Tabla2[[#This Row],[ III TRIM 20217]],_xlfn.IFS(W28="1",IF((J28/H28)&gt;100%,100%,J28/H28),W28="2",IF((J28/N28)&gt;100%,100%,J28/N28),W28="3","0%",W28="4",""))))</f>
        <v>1</v>
      </c>
      <c r="AA28" s="82" t="str">
        <f t="shared" si="6"/>
        <v/>
      </c>
      <c r="AB28" s="83">
        <f>_xlfn.IFNA(INDEX(Hoja1!$C$3:$C$230,MATCH(Tabla2[[#This Row],[Calculo5]],Hoja1!$B$3:$B$230,0)),"")</f>
        <v>1</v>
      </c>
      <c r="AC28" s="83" t="str">
        <f t="shared" si="7"/>
        <v/>
      </c>
      <c r="AD28" s="84" t="str">
        <f t="shared" si="8"/>
        <v/>
      </c>
      <c r="AE28" s="108">
        <f>IF(IF(F28="","ESPECÍFICAR TIPO DE META",_xlfn.IFNA(_xlfn.IFS(SUM(I28:L28)=0,0%,SUM(I28:L28)&gt;0.001,(_xlfn.IFS(F28="INCREMENTO",SUM(I28:L28)/H28,F28="MANTENIMIENTO",SUM(I28:L28)/(H28*Tabla2[[#This Row],[N.X]])))),"ESPECÍFICAR TIPO DE META"))&gt;1,"100%",IF(F28="","ESPECÍFICAR TIPO DE META",_xlfn.IFNA(_xlfn.IFS(SUM(I28:L28)=0,0%,SUM(I28:L28)&gt;0.001,(_xlfn.IFS(F28="INCREMENTO",SUM(I28:L28)/H28,F28="MANTENIMIENTO",SUM(I28:L28)/(H28*Tabla2[[#This Row],[N.X]])))),"ESPECÍFICAR TIPO DE META")))</f>
        <v>1</v>
      </c>
      <c r="AF28" s="110" t="str">
        <f>'MIPG INSTITUCIONAL'!N34</f>
        <v xml:space="preserve">Se presenta PE02 - F003 Plan Mantenimiento e Intervención a escenarios deportivas, con corte a 31 de marzo de 2022 se han intervenido para la vigencia 2022,  21 de 30 escenarios deportivos, equivalente a un 70% de avance. </v>
      </c>
      <c r="AG28" s="106" t="str">
        <f>'MIPG INSTITUCIONAL'!O34</f>
        <v>Recursos Humanos</v>
      </c>
      <c r="AH28" s="112" t="str">
        <f>'MIPG INSTITUCIONAL'!P34</f>
        <v>Subdirección Técnica</v>
      </c>
      <c r="AI28" s="57" t="str">
        <f>'MIPG INSTITUCIONAL'!P34</f>
        <v>Subdirección Técnica</v>
      </c>
    </row>
    <row r="29" spans="2:35" s="25" customFormat="1" ht="51" customHeight="1" thickBot="1" x14ac:dyDescent="0.3">
      <c r="B29" s="73" t="s">
        <v>107</v>
      </c>
      <c r="C29" s="76" t="s">
        <v>383</v>
      </c>
      <c r="D29" s="239" t="str">
        <f>'MIPG INSTITUCIONAL'!F35</f>
        <v>Definir esquema de soporte, con un documento donde se establece niveles de servicio, soportado en una herramienta tecnológica</v>
      </c>
      <c r="E29" s="74" t="str">
        <f>'MIPG INSTITUCIONAL'!G35</f>
        <v>Esquema de soporte implementado y herramienta tecnológica socializada con funcionarios y contratistas de la entidad</v>
      </c>
      <c r="F29" s="75" t="s">
        <v>351</v>
      </c>
      <c r="G29" s="206">
        <f t="shared" si="0"/>
        <v>1</v>
      </c>
      <c r="H29" s="216">
        <f>'MIPG INSTITUCIONAL'!H35</f>
        <v>1</v>
      </c>
      <c r="I29" s="225">
        <f>'MIPG INSTITUCIONAL'!I35</f>
        <v>0</v>
      </c>
      <c r="J29" s="226">
        <f>'MIPG INSTITUCIONAL'!J35</f>
        <v>1</v>
      </c>
      <c r="K29" s="226">
        <f>'MIPG INSTITUCIONAL'!K35</f>
        <v>0</v>
      </c>
      <c r="L29" s="227">
        <f>'MIPG INSTITUCIONAL'!L35</f>
        <v>0</v>
      </c>
      <c r="M29" s="77"/>
      <c r="N29" s="78">
        <v>1</v>
      </c>
      <c r="O29" s="78"/>
      <c r="P29" s="101"/>
      <c r="Q29" s="100" t="str">
        <f t="shared" si="1"/>
        <v>SI</v>
      </c>
      <c r="R29" s="79">
        <f>'MIPG INSTITUCIONAL'!Q35</f>
        <v>0</v>
      </c>
      <c r="S29" s="80" t="str">
        <f>'MIPG INSTITUCIONAL'!R35</f>
        <v>x</v>
      </c>
      <c r="T29" s="80">
        <f>'MIPG INSTITUCIONAL'!S35</f>
        <v>0</v>
      </c>
      <c r="U29" s="81">
        <f>'MIPG INSTITUCIONAL'!T35</f>
        <v>0</v>
      </c>
      <c r="V29" s="69" t="str">
        <f t="shared" si="2"/>
        <v>4</v>
      </c>
      <c r="W29" s="69" t="str">
        <f t="shared" si="3"/>
        <v>2</v>
      </c>
      <c r="X29" s="69" t="str">
        <f t="shared" si="4"/>
        <v>4</v>
      </c>
      <c r="Y29" s="69" t="str">
        <f t="shared" si="5"/>
        <v>4</v>
      </c>
      <c r="Z29" s="70">
        <f>IF((IF(Tabla2[[#This Row],[Calculo1 ]]="1",_xlfn.IFS(W29="1",IF((J29/H29)&gt;100%,100%,J29/H29),W29="2",IF((J29/N29)&gt;100%,100%,J29/N29),W29="3","0%",W29="4","0")+Tabla2[[#This Row],[ III TRIM 20217]],_xlfn.IFS(W29="1",IF((J29/H29)&gt;100%,100%,J29/H29),W29="2",IF((J29/N29)&gt;100%,100%,J29/N29),W29="3","0%",W29="4","")))=100%,100%,(IF(Tabla2[[#This Row],[Calculo1 ]]="1",_xlfn.IFS(W29="1",IF((J29/H29)&gt;100%,100%,J29/H29),W29="2",IF((J29/N29)&gt;100%,100%,J29/N29),W29="3","0%",W29="4","0")+Tabla2[[#This Row],[ III TRIM 20217]],_xlfn.IFS(W29="1",IF((J29/H29)&gt;100%,100%,J29/H29),W29="2",IF((J29/N29)&gt;100%,100%,J29/N29),W29="3","0%",W29="4",""))))</f>
        <v>1</v>
      </c>
      <c r="AA29" s="82" t="str">
        <f t="shared" si="6"/>
        <v/>
      </c>
      <c r="AB29" s="83">
        <f>_xlfn.IFNA(INDEX(Hoja1!$C$3:$C$230,MATCH(Tabla2[[#This Row],[Calculo5]],Hoja1!$B$3:$B$230,0)),"")</f>
        <v>1</v>
      </c>
      <c r="AC29" s="83" t="str">
        <f t="shared" si="7"/>
        <v/>
      </c>
      <c r="AD29" s="84" t="str">
        <f t="shared" si="8"/>
        <v/>
      </c>
      <c r="AE29" s="108">
        <f>IF(IF(F29="","ESPECÍFICAR TIPO DE META",_xlfn.IFNA(_xlfn.IFS(SUM(I29:L29)=0,0%,SUM(I29:L29)&gt;0.001,(_xlfn.IFS(F29="INCREMENTO",SUM(I29:L29)/H29,F29="MANTENIMIENTO",SUM(I29:L29)/(H29*Tabla2[[#This Row],[N.X]])))),"ESPECÍFICAR TIPO DE META"))&gt;1,"100%",IF(F29="","ESPECÍFICAR TIPO DE META",_xlfn.IFNA(_xlfn.IFS(SUM(I29:L29)=0,0%,SUM(I29:L29)&gt;0.001,(_xlfn.IFS(F29="INCREMENTO",SUM(I29:L29)/H29,F29="MANTENIMIENTO",SUM(I29:L29)/(H29*Tabla2[[#This Row],[N.X]])))),"ESPECÍFICAR TIPO DE META")))</f>
        <v>1</v>
      </c>
      <c r="AF29" s="110" t="str">
        <f>'MIPG INSTITUCIONAL'!N35</f>
        <v xml:space="preserve">Se presenta herramienta tecnológica en google form "Reporte de Incidente Tecnológico y de Seguridad" actualizado corte 31 de marzo 2022. </v>
      </c>
      <c r="AG29" s="106" t="str">
        <f>'MIPG INSTITUCIONAL'!O35</f>
        <v>Talento Humano Y Tecnológicos</v>
      </c>
      <c r="AH29" s="112" t="str">
        <f>'MIPG INSTITUCIONAL'!P35</f>
        <v>SAYF - SISTEMAS</v>
      </c>
      <c r="AI29" s="57" t="str">
        <f>'MIPG INSTITUCIONAL'!P35</f>
        <v>SAYF - SISTEMAS</v>
      </c>
    </row>
    <row r="30" spans="2:35" s="25" customFormat="1" ht="62.1" customHeight="1" thickBot="1" x14ac:dyDescent="0.3">
      <c r="B30" s="73" t="s">
        <v>107</v>
      </c>
      <c r="C30" s="76" t="s">
        <v>383</v>
      </c>
      <c r="D30" s="239" t="str">
        <f>'MIPG INSTITUCIONAL'!F36</f>
        <v>Asignar al Comité de Gestión y Desempeño Institucional, la toma de decisiones referente a las TIC</v>
      </c>
      <c r="E30" s="74" t="str">
        <f>'MIPG INSTITUCIONAL'!G36</f>
        <v>Listado de actividades a implementar  en la toma de decisiones referentes a TI, presentadas y aprobadas por medio de las actas de reunión.</v>
      </c>
      <c r="F30" s="75" t="s">
        <v>351</v>
      </c>
      <c r="G30" s="76">
        <f t="shared" si="0"/>
        <v>1</v>
      </c>
      <c r="H30" s="216">
        <f>'MIPG INSTITUCIONAL'!H36</f>
        <v>1</v>
      </c>
      <c r="I30" s="225">
        <f>'MIPG INSTITUCIONAL'!I36</f>
        <v>0</v>
      </c>
      <c r="J30" s="226">
        <f>'MIPG INSTITUCIONAL'!J36</f>
        <v>0</v>
      </c>
      <c r="K30" s="226">
        <f>'MIPG INSTITUCIONAL'!K36</f>
        <v>0</v>
      </c>
      <c r="L30" s="227">
        <f>'MIPG INSTITUCIONAL'!L36</f>
        <v>0</v>
      </c>
      <c r="M30" s="77"/>
      <c r="N30" s="78"/>
      <c r="O30" s="78"/>
      <c r="P30" s="289">
        <v>1</v>
      </c>
      <c r="Q30" s="100" t="str">
        <f t="shared" si="1"/>
        <v>SI</v>
      </c>
      <c r="R30" s="79">
        <f>'MIPG INSTITUCIONAL'!Q36</f>
        <v>0</v>
      </c>
      <c r="S30" s="80">
        <f>'MIPG INSTITUCIONAL'!R36</f>
        <v>0</v>
      </c>
      <c r="T30" s="80">
        <f>'MIPG INSTITUCIONAL'!S36</f>
        <v>0</v>
      </c>
      <c r="U30" s="81" t="str">
        <f>'MIPG INSTITUCIONAL'!T36</f>
        <v>x</v>
      </c>
      <c r="V30" s="69" t="str">
        <f t="shared" si="2"/>
        <v>4</v>
      </c>
      <c r="W30" s="69" t="str">
        <f t="shared" si="3"/>
        <v>4</v>
      </c>
      <c r="X30" s="69" t="str">
        <f t="shared" si="4"/>
        <v>4</v>
      </c>
      <c r="Y30" s="69" t="str">
        <f t="shared" si="5"/>
        <v>3</v>
      </c>
      <c r="Z30" s="70" t="str">
        <f>IF((IF(Tabla2[[#This Row],[Calculo1 ]]="1",_xlfn.IFS(W30="1",IF((J30/H30)&gt;100%,100%,J30/H30),W30="2",IF((J30/N30)&gt;100%,100%,J30/N30),W30="3","0%",W30="4","0")+Tabla2[[#This Row],[ III TRIM 20217]],_xlfn.IFS(W30="1",IF((J30/H30)&gt;100%,100%,J30/H30),W30="2",IF((J30/N30)&gt;100%,100%,J30/N30),W30="3","0%",W30="4","")))=100%,100%,(IF(Tabla2[[#This Row],[Calculo1 ]]="1",_xlfn.IFS(W30="1",IF((J30/H30)&gt;100%,100%,J30/H30),W30="2",IF((J30/N30)&gt;100%,100%,J30/N30),W30="3","0%",W30="4","0")+Tabla2[[#This Row],[ III TRIM 20217]],_xlfn.IFS(W30="1",IF((J30/H30)&gt;100%,100%,J30/H30),W30="2",IF((J30/N30)&gt;100%,100%,J30/N30),W30="3","0%",W30="4",""))))</f>
        <v/>
      </c>
      <c r="AA30" s="82" t="str">
        <f t="shared" si="6"/>
        <v/>
      </c>
      <c r="AB30" s="83" t="str">
        <f>_xlfn.IFNA(INDEX(Hoja1!$C$3:$C$230,MATCH(Tabla2[[#This Row],[Calculo5]],Hoja1!$B$3:$B$230,0)),"")</f>
        <v/>
      </c>
      <c r="AC30" s="83" t="str">
        <f t="shared" si="7"/>
        <v/>
      </c>
      <c r="AD30" s="84" t="str">
        <f t="shared" si="8"/>
        <v>0%</v>
      </c>
      <c r="AE30" s="108">
        <f>IF(IF(F30="","ESPECÍFICAR TIPO DE META",_xlfn.IFNA(_xlfn.IFS(SUM(I30:L30)=0,0%,SUM(I30:L30)&gt;0.001,(_xlfn.IFS(F30="INCREMENTO",SUM(I30:L30)/H30,F30="MANTENIMIENTO",SUM(I30:L30)/(H30*Tabla2[[#This Row],[N.X]])))),"ESPECÍFICAR TIPO DE META"))&gt;1,"100%",IF(F30="","ESPECÍFICAR TIPO DE META",_xlfn.IFNA(_xlfn.IFS(SUM(I30:L30)=0,0%,SUM(I30:L30)&gt;0.001,(_xlfn.IFS(F30="INCREMENTO",SUM(I30:L30)/H30,F30="MANTENIMIENTO",SUM(I30:L30)/(H30*Tabla2[[#This Row],[N.X]])))),"ESPECÍFICAR TIPO DE META")))</f>
        <v>0</v>
      </c>
      <c r="AF30" s="110" t="str">
        <f>'MIPG INSTITUCIONAL'!N36</f>
        <v xml:space="preserve">Mediante Acta 03 de 22 de marzo de 2022, se aprobó mediante Comité Institucional de Gestión y desempeño, la reprogramación de la meta para el segundo trimestre de 2022. </v>
      </c>
      <c r="AG30" s="106" t="str">
        <f>'MIPG INSTITUCIONAL'!O36</f>
        <v>Talento Humano Y Tecnológicos</v>
      </c>
      <c r="AH30" s="112" t="str">
        <f>'MIPG INSTITUCIONAL'!P36</f>
        <v>SAYF - SISTEMAS</v>
      </c>
      <c r="AI30" s="57" t="str">
        <f>'MIPG INSTITUCIONAL'!P36</f>
        <v>SAYF - SISTEMAS</v>
      </c>
    </row>
    <row r="31" spans="2:35" s="25" customFormat="1" ht="51" customHeight="1" thickBot="1" x14ac:dyDescent="0.3">
      <c r="B31" s="73" t="s">
        <v>107</v>
      </c>
      <c r="C31" s="76" t="s">
        <v>384</v>
      </c>
      <c r="D31" s="239" t="str">
        <f>'MIPG INSTITUCIONAL'!F37</f>
        <v xml:space="preserve">Crear la estructura organizacional del área de TI, asociado </v>
      </c>
      <c r="E31" s="74" t="str">
        <f>'MIPG INSTITUCIONAL'!G37</f>
        <v xml:space="preserve">Estructura Organizacional TI </v>
      </c>
      <c r="F31" s="75" t="s">
        <v>351</v>
      </c>
      <c r="G31" s="76">
        <f t="shared" si="0"/>
        <v>1</v>
      </c>
      <c r="H31" s="216">
        <f>'MIPG INSTITUCIONAL'!H37</f>
        <v>1</v>
      </c>
      <c r="I31" s="225">
        <f>'MIPG INSTITUCIONAL'!I37</f>
        <v>0</v>
      </c>
      <c r="J31" s="226">
        <f>'MIPG INSTITUCIONAL'!J37</f>
        <v>0</v>
      </c>
      <c r="K31" s="226">
        <f>'MIPG INSTITUCIONAL'!K37</f>
        <v>0</v>
      </c>
      <c r="L31" s="227">
        <f>'MIPG INSTITUCIONAL'!L37</f>
        <v>0</v>
      </c>
      <c r="M31" s="77"/>
      <c r="N31" s="78"/>
      <c r="O31" s="78"/>
      <c r="P31" s="289">
        <v>1</v>
      </c>
      <c r="Q31" s="100" t="str">
        <f t="shared" si="1"/>
        <v>SI</v>
      </c>
      <c r="R31" s="79">
        <f>'MIPG INSTITUCIONAL'!Q37</f>
        <v>0</v>
      </c>
      <c r="S31" s="80">
        <f>'MIPG INSTITUCIONAL'!R37</f>
        <v>0</v>
      </c>
      <c r="T31" s="80">
        <f>'MIPG INSTITUCIONAL'!S37</f>
        <v>0</v>
      </c>
      <c r="U31" s="81" t="str">
        <f>'MIPG INSTITUCIONAL'!T37</f>
        <v>x</v>
      </c>
      <c r="V31" s="69" t="str">
        <f t="shared" si="2"/>
        <v>4</v>
      </c>
      <c r="W31" s="69" t="str">
        <f t="shared" si="3"/>
        <v>4</v>
      </c>
      <c r="X31" s="69" t="str">
        <f t="shared" si="4"/>
        <v>4</v>
      </c>
      <c r="Y31" s="69" t="str">
        <f t="shared" si="5"/>
        <v>3</v>
      </c>
      <c r="Z31" s="70" t="str">
        <f>IF((IF(Tabla2[[#This Row],[Calculo1 ]]="1",_xlfn.IFS(W31="1",IF((J31/H31)&gt;100%,100%,J31/H31),W31="2",IF((J31/N31)&gt;100%,100%,J31/N31),W31="3","0%",W31="4","0")+Tabla2[[#This Row],[ III TRIM 20217]],_xlfn.IFS(W31="1",IF((J31/H31)&gt;100%,100%,J31/H31),W31="2",IF((J31/N31)&gt;100%,100%,J31/N31),W31="3","0%",W31="4","")))=100%,100%,(IF(Tabla2[[#This Row],[Calculo1 ]]="1",_xlfn.IFS(W31="1",IF((J31/H31)&gt;100%,100%,J31/H31),W31="2",IF((J31/N31)&gt;100%,100%,J31/N31),W31="3","0%",W31="4","0")+Tabla2[[#This Row],[ III TRIM 20217]],_xlfn.IFS(W31="1",IF((J31/H31)&gt;100%,100%,J31/H31),W31="2",IF((J31/N31)&gt;100%,100%,J31/N31),W31="3","0%",W31="4",""))))</f>
        <v/>
      </c>
      <c r="AA31" s="82" t="str">
        <f t="shared" si="6"/>
        <v/>
      </c>
      <c r="AB31" s="83" t="str">
        <f>_xlfn.IFNA(INDEX(Hoja1!$C$3:$C$230,MATCH(Tabla2[[#This Row],[Calculo5]],Hoja1!$B$3:$B$230,0)),"")</f>
        <v/>
      </c>
      <c r="AC31" s="83" t="str">
        <f t="shared" si="7"/>
        <v/>
      </c>
      <c r="AD31" s="84" t="str">
        <f t="shared" si="8"/>
        <v>0%</v>
      </c>
      <c r="AE31" s="108">
        <f>IF(IF(F31="","ESPECÍFICAR TIPO DE META",_xlfn.IFNA(_xlfn.IFS(SUM(I31:L31)=0,0%,SUM(I31:L31)&gt;0.001,(_xlfn.IFS(F31="INCREMENTO",SUM(I31:L31)/H31,F31="MANTENIMIENTO",SUM(I31:L31)/(H31*Tabla2[[#This Row],[N.X]])))),"ESPECÍFICAR TIPO DE META"))&gt;1,"100%",IF(F31="","ESPECÍFICAR TIPO DE META",_xlfn.IFNA(_xlfn.IFS(SUM(I31:L31)=0,0%,SUM(I31:L31)&gt;0.001,(_xlfn.IFS(F31="INCREMENTO",SUM(I31:L31)/H31,F31="MANTENIMIENTO",SUM(I31:L31)/(H31*Tabla2[[#This Row],[N.X]])))),"ESPECÍFICAR TIPO DE META")))</f>
        <v>0</v>
      </c>
      <c r="AF31" s="110" t="str">
        <f>'MIPG INSTITUCIONAL'!N37</f>
        <v>Mediante Acta 03 de 22 de marzo de 2022, se aprobó mediante Comité Institucional de Gestión y desempeño, la reprogramación de la meta para el segundo trimestre de 2022</v>
      </c>
      <c r="AG31" s="106" t="str">
        <f>'MIPG INSTITUCIONAL'!O37</f>
        <v>Talento Humano Y Tecnológicos</v>
      </c>
      <c r="AH31" s="112" t="str">
        <f>'MIPG INSTITUCIONAL'!P37</f>
        <v>SAYF - SISTEMAS-CALIDAD</v>
      </c>
      <c r="AI31" s="57" t="str">
        <f>'MIPG INSTITUCIONAL'!P37</f>
        <v>SAYF - SISTEMAS-CALIDAD</v>
      </c>
    </row>
    <row r="32" spans="2:35" s="25" customFormat="1" ht="51" customHeight="1" thickBot="1" x14ac:dyDescent="0.3">
      <c r="B32" s="73" t="s">
        <v>107</v>
      </c>
      <c r="C32" s="76" t="s">
        <v>384</v>
      </c>
      <c r="D32" s="239" t="str">
        <f>'MIPG INSTITUCIONAL'!F38</f>
        <v>Utilizar el marco de precios de bienes servicios en TI en la plataforma Colombia Compra Eficiente.</v>
      </c>
      <c r="E32" s="74" t="str">
        <f>'MIPG INSTITUCIONAL'!G38</f>
        <v>Listado de procesos celebrados a través de los acuerdos marco de precios de la plataforma Colombia compra eficiente</v>
      </c>
      <c r="F32" s="75" t="s">
        <v>351</v>
      </c>
      <c r="G32" s="76">
        <f t="shared" si="0"/>
        <v>1</v>
      </c>
      <c r="H32" s="216">
        <f>'MIPG INSTITUCIONAL'!H38</f>
        <v>4</v>
      </c>
      <c r="I32" s="225">
        <f>'MIPG INSTITUCIONAL'!I38</f>
        <v>0</v>
      </c>
      <c r="J32" s="226">
        <f>'MIPG INSTITUCIONAL'!J38</f>
        <v>1</v>
      </c>
      <c r="K32" s="226">
        <f>'MIPG INSTITUCIONAL'!K38</f>
        <v>3</v>
      </c>
      <c r="L32" s="227">
        <f>'MIPG INSTITUCIONAL'!L38</f>
        <v>0</v>
      </c>
      <c r="M32" s="77"/>
      <c r="N32" s="78">
        <v>4</v>
      </c>
      <c r="O32" s="78"/>
      <c r="P32" s="101"/>
      <c r="Q32" s="100" t="str">
        <f t="shared" si="1"/>
        <v>SI</v>
      </c>
      <c r="R32" s="79">
        <f>'MIPG INSTITUCIONAL'!Q38</f>
        <v>0</v>
      </c>
      <c r="S32" s="80" t="str">
        <f>'MIPG INSTITUCIONAL'!R38</f>
        <v>x</v>
      </c>
      <c r="T32" s="80">
        <f>'MIPG INSTITUCIONAL'!S38</f>
        <v>0</v>
      </c>
      <c r="U32" s="81">
        <f>'MIPG INSTITUCIONAL'!T38</f>
        <v>0</v>
      </c>
      <c r="V32" s="69" t="str">
        <f t="shared" si="2"/>
        <v>4</v>
      </c>
      <c r="W32" s="69" t="str">
        <f t="shared" si="3"/>
        <v>2</v>
      </c>
      <c r="X32" s="69" t="str">
        <f t="shared" si="4"/>
        <v>1</v>
      </c>
      <c r="Y32" s="69" t="str">
        <f t="shared" si="5"/>
        <v>4</v>
      </c>
      <c r="Z32" s="70">
        <f>IF((IF(Tabla2[[#This Row],[Calculo1 ]]="1",_xlfn.IFS(W32="1",IF((J32/H32)&gt;100%,100%,J32/H32),W32="2",IF((J32/N32)&gt;100%,100%,J32/N32),W32="3","0%",W32="4","0")+Tabla2[[#This Row],[ III TRIM 20217]],_xlfn.IFS(W32="1",IF((J32/H32)&gt;100%,100%,J32/H32),W32="2",IF((J32/N32)&gt;100%,100%,J32/N32),W32="3","0%",W32="4","")))=100%,100%,(IF(Tabla2[[#This Row],[Calculo1 ]]="1",_xlfn.IFS(W32="1",IF((J32/H32)&gt;100%,100%,J32/H32),W32="2",IF((J32/N32)&gt;100%,100%,J32/N32),W32="3","0%",W32="4","0")+Tabla2[[#This Row],[ III TRIM 20217]],_xlfn.IFS(W32="1",IF((J32/H32)&gt;100%,100%,J32/H32),W32="2",IF((J32/N32)&gt;100%,100%,J32/N32),W32="3","0%",W32="4",""))))</f>
        <v>0.25</v>
      </c>
      <c r="AA32" s="82" t="str">
        <f t="shared" si="6"/>
        <v/>
      </c>
      <c r="AB32" s="83">
        <f>_xlfn.IFNA(INDEX(Hoja1!$C$3:$C$230,MATCH(Tabla2[[#This Row],[Calculo5]],Hoja1!$B$3:$B$230,0)),"")</f>
        <v>0.25</v>
      </c>
      <c r="AC32" s="83" t="str">
        <f t="shared" si="7"/>
        <v>100%</v>
      </c>
      <c r="AD32" s="84" t="str">
        <f t="shared" si="8"/>
        <v/>
      </c>
      <c r="AE32" s="108">
        <f>IF(IF(F32="","ESPECÍFICAR TIPO DE META",_xlfn.IFNA(_xlfn.IFS(SUM(I32:L32)=0,0%,SUM(I32:L32)&gt;0.001,(_xlfn.IFS(F32="INCREMENTO",SUM(I32:L32)/H32,F32="MANTENIMIENTO",SUM(I32:L32)/(H32*Tabla2[[#This Row],[N.X]])))),"ESPECÍFICAR TIPO DE META"))&gt;1,"100%",IF(F32="","ESPECÍFICAR TIPO DE META",_xlfn.IFNA(_xlfn.IFS(SUM(I32:L32)=0,0%,SUM(I32:L32)&gt;0.001,(_xlfn.IFS(F32="INCREMENTO",SUM(I32:L32)/H32,F32="MANTENIMIENTO",SUM(I32:L32)/(H32*Tabla2[[#This Row],[N.X]])))),"ESPECÍFICAR TIPO DE META")))</f>
        <v>1</v>
      </c>
      <c r="AF32" s="110" t="str">
        <f>'MIPG INSTITUCIONAL'!N38</f>
        <v xml:space="preserve">Se realizaron compras a través de la plataforma de Colombia compra eficiente, tienda virtual del estado colombiano, acuerdo marco de precios.
Presentan como evidencia las órdenes de compra Colombia Compra Eficiente. </v>
      </c>
      <c r="AG32" s="106" t="str">
        <f>'MIPG INSTITUCIONAL'!O38</f>
        <v>Talento Humano Y Tecnológicos</v>
      </c>
      <c r="AH32" s="112" t="str">
        <f>'MIPG INSTITUCIONAL'!P38</f>
        <v>SAYF - SISTEMAS-CALIDAD - TALENTO HUMANO</v>
      </c>
      <c r="AI32" s="57" t="str">
        <f>'MIPG INSTITUCIONAL'!P38</f>
        <v>SAYF - SISTEMAS-CALIDAD - TALENTO HUMANO</v>
      </c>
    </row>
    <row r="33" spans="2:35" s="25" customFormat="1" ht="51" customHeight="1" thickBot="1" x14ac:dyDescent="0.3">
      <c r="B33" s="73" t="s">
        <v>107</v>
      </c>
      <c r="C33" s="76" t="s">
        <v>384</v>
      </c>
      <c r="D33" s="94" t="str">
        <f>'MIPG INSTITUCIONAL'!F39</f>
        <v>Revisar los sistemas de información que estén habilitados para incluir características que permitan la apertura de sus datos de forma automática y segura.</v>
      </c>
      <c r="E33" s="74" t="str">
        <f>'MIPG INSTITUCIONAL'!G39</f>
        <v>Diagnóstico de Sistemas de Información que permiten la apertura de datos automática y segura</v>
      </c>
      <c r="F33" s="75" t="s">
        <v>351</v>
      </c>
      <c r="G33" s="76">
        <f t="shared" si="0"/>
        <v>1</v>
      </c>
      <c r="H33" s="216">
        <f>'MIPG INSTITUCIONAL'!H39</f>
        <v>1</v>
      </c>
      <c r="I33" s="225">
        <f>'MIPG INSTITUCIONAL'!I39</f>
        <v>0</v>
      </c>
      <c r="J33" s="226">
        <f>'MIPG INSTITUCIONAL'!J39</f>
        <v>0</v>
      </c>
      <c r="K33" s="226">
        <f>'MIPG INSTITUCIONAL'!K39</f>
        <v>1</v>
      </c>
      <c r="L33" s="227">
        <f>'MIPG INSTITUCIONAL'!L39</f>
        <v>0</v>
      </c>
      <c r="M33" s="77"/>
      <c r="N33" s="78"/>
      <c r="O33" s="78">
        <v>1</v>
      </c>
      <c r="P33" s="101"/>
      <c r="Q33" s="100" t="str">
        <f t="shared" si="1"/>
        <v>SI</v>
      </c>
      <c r="R33" s="79">
        <f>'MIPG INSTITUCIONAL'!Q39</f>
        <v>0</v>
      </c>
      <c r="S33" s="80">
        <f>'MIPG INSTITUCIONAL'!R39</f>
        <v>0</v>
      </c>
      <c r="T33" s="80" t="str">
        <f>'MIPG INSTITUCIONAL'!S39</f>
        <v>x</v>
      </c>
      <c r="U33" s="81">
        <f>'MIPG INSTITUCIONAL'!T39</f>
        <v>0</v>
      </c>
      <c r="V33" s="69" t="str">
        <f t="shared" si="2"/>
        <v>4</v>
      </c>
      <c r="W33" s="69" t="str">
        <f t="shared" si="3"/>
        <v>4</v>
      </c>
      <c r="X33" s="69" t="str">
        <f t="shared" si="4"/>
        <v>2</v>
      </c>
      <c r="Y33" s="69" t="str">
        <f t="shared" si="5"/>
        <v>4</v>
      </c>
      <c r="Z33" s="70" t="str">
        <f>IF((IF(Tabla2[[#This Row],[Calculo1 ]]="1",_xlfn.IFS(W33="1",IF((J33/H33)&gt;100%,100%,J33/H33),W33="2",IF((J33/N33)&gt;100%,100%,J33/N33),W33="3","0%",W33="4","0")+Tabla2[[#This Row],[ III TRIM 20217]],_xlfn.IFS(W33="1",IF((J33/H33)&gt;100%,100%,J33/H33),W33="2",IF((J33/N33)&gt;100%,100%,J33/N33),W33="3","0%",W33="4","")))=100%,100%,(IF(Tabla2[[#This Row],[Calculo1 ]]="1",_xlfn.IFS(W33="1",IF((J33/H33)&gt;100%,100%,J33/H33),W33="2",IF((J33/N33)&gt;100%,100%,J33/N33),W33="3","0%",W33="4","0")+Tabla2[[#This Row],[ III TRIM 20217]],_xlfn.IFS(W33="1",IF((J33/H33)&gt;100%,100%,J33/H33),W33="2",IF((J33/N33)&gt;100%,100%,J33/N33),W33="3","0%",W33="4",""))))</f>
        <v/>
      </c>
      <c r="AA33" s="82" t="str">
        <f t="shared" si="6"/>
        <v/>
      </c>
      <c r="AB33" s="83" t="str">
        <f>_xlfn.IFNA(INDEX(Hoja1!$C$3:$C$230,MATCH(Tabla2[[#This Row],[Calculo5]],Hoja1!$B$3:$B$230,0)),"")</f>
        <v/>
      </c>
      <c r="AC33" s="83">
        <f t="shared" si="7"/>
        <v>1</v>
      </c>
      <c r="AD33" s="84" t="str">
        <f t="shared" si="8"/>
        <v/>
      </c>
      <c r="AE33" s="108">
        <f>IF(IF(F33="","ESPECÍFICAR TIPO DE META",_xlfn.IFNA(_xlfn.IFS(SUM(I33:L33)=0,0%,SUM(I33:L33)&gt;0.001,(_xlfn.IFS(F33="INCREMENTO",SUM(I33:L33)/H33,F33="MANTENIMIENTO",SUM(I33:L33)/(H33*Tabla2[[#This Row],[N.X]])))),"ESPECÍFICAR TIPO DE META"))&gt;1,"100%",IF(F33="","ESPECÍFICAR TIPO DE META",_xlfn.IFNA(_xlfn.IFS(SUM(I33:L33)=0,0%,SUM(I33:L33)&gt;0.001,(_xlfn.IFS(F33="INCREMENTO",SUM(I33:L33)/H33,F33="MANTENIMIENTO",SUM(I33:L33)/(H33*Tabla2[[#This Row],[N.X]])))),"ESPECÍFICAR TIPO DE META")))</f>
        <v>1</v>
      </c>
      <c r="AF33" s="110" t="str">
        <f>'MIPG INSTITUCIONAL'!N39</f>
        <v xml:space="preserve">Se presenta matriz excel con diagnóstico de los cuatro sistemas de Información. Se concluye que los sistemas no permiten la apertura de datos automática y segura por lo tanto se deben hacer intervenciones de tipo estructural de los sistemas con el fin de comunicar con datos abiertos. </v>
      </c>
      <c r="AG33" s="106" t="str">
        <f>'MIPG INSTITUCIONAL'!O39</f>
        <v>Humanos Y Económicos</v>
      </c>
      <c r="AH33" s="112" t="str">
        <f>'MIPG INSTITUCIONAL'!P39</f>
        <v>SAYF - SISTEMAS-JURIDICA</v>
      </c>
      <c r="AI33" s="57" t="str">
        <f>'MIPG INSTITUCIONAL'!P39</f>
        <v>SAYF - SISTEMAS-JURIDICA</v>
      </c>
    </row>
    <row r="34" spans="2:35" s="25" customFormat="1" ht="79.5" customHeight="1" thickBot="1" x14ac:dyDescent="0.3">
      <c r="B34" s="73" t="s">
        <v>107</v>
      </c>
      <c r="C34" s="76" t="s">
        <v>384</v>
      </c>
      <c r="D34" s="94" t="str">
        <f>'MIPG INSTITUCIONAL'!F40</f>
        <v>Aplicar la Guía de estilo en el desarrollo de los sistemas de información de la entidad e incorporar los lineamientos de usabilidad definidos por el Ministerio de Tecnologías de la Información y las Comunicaciones.</v>
      </c>
      <c r="E34" s="74" t="str">
        <f>'MIPG INSTITUCIONAL'!G40</f>
        <v>Guía de Estilos en el Desarrollo de Sistemas de Información aplicada por la Entidad a sus 3 aplicativos (página web, Sistema de PQRSD  y plataforma de préstamos escenarios)</v>
      </c>
      <c r="F34" s="75" t="s">
        <v>351</v>
      </c>
      <c r="G34" s="76">
        <f t="shared" si="0"/>
        <v>1</v>
      </c>
      <c r="H34" s="216">
        <f>'MIPG INSTITUCIONAL'!H40</f>
        <v>3</v>
      </c>
      <c r="I34" s="225">
        <f>'MIPG INSTITUCIONAL'!I40</f>
        <v>0</v>
      </c>
      <c r="J34" s="226">
        <f>'MIPG INSTITUCIONAL'!J40</f>
        <v>0</v>
      </c>
      <c r="K34" s="226">
        <f>'MIPG INSTITUCIONAL'!K40</f>
        <v>0</v>
      </c>
      <c r="L34" s="227">
        <f>'MIPG INSTITUCIONAL'!L40</f>
        <v>1.2</v>
      </c>
      <c r="M34" s="77"/>
      <c r="N34" s="78"/>
      <c r="O34" s="78"/>
      <c r="P34" s="289">
        <v>3</v>
      </c>
      <c r="Q34" s="100" t="str">
        <f t="shared" si="1"/>
        <v>SI</v>
      </c>
      <c r="R34" s="79">
        <f>'MIPG INSTITUCIONAL'!Q40</f>
        <v>0</v>
      </c>
      <c r="S34" s="80">
        <f>'MIPG INSTITUCIONAL'!R40</f>
        <v>0</v>
      </c>
      <c r="T34" s="80">
        <f>'MIPG INSTITUCIONAL'!S40</f>
        <v>0</v>
      </c>
      <c r="U34" s="81" t="str">
        <f>'MIPG INSTITUCIONAL'!T40</f>
        <v>x</v>
      </c>
      <c r="V34" s="69" t="str">
        <f t="shared" si="2"/>
        <v>4</v>
      </c>
      <c r="W34" s="69" t="str">
        <f t="shared" si="3"/>
        <v>4</v>
      </c>
      <c r="X34" s="69" t="str">
        <f t="shared" si="4"/>
        <v>4</v>
      </c>
      <c r="Y34" s="69" t="e">
        <f t="shared" ca="1" si="5"/>
        <v>#NAME?</v>
      </c>
      <c r="Z34" s="70" t="str">
        <f>IF((IF(Tabla2[[#This Row],[Calculo1 ]]="1",_xlfn.IFS(W34="1",IF((J34/H34)&gt;100%,100%,J34/H34),W34="2",IF((J34/N34)&gt;100%,100%,J34/N34),W34="3","0%",W34="4","0")+Tabla2[[#This Row],[ III TRIM 20217]],_xlfn.IFS(W34="1",IF((J34/H34)&gt;100%,100%,J34/H34),W34="2",IF((J34/N34)&gt;100%,100%,J34/N34),W34="3","0%",W34="4","")))=100%,100%,(IF(Tabla2[[#This Row],[Calculo1 ]]="1",_xlfn.IFS(W34="1",IF((J34/H34)&gt;100%,100%,J34/H34),W34="2",IF((J34/N34)&gt;100%,100%,J34/N34),W34="3","0%",W34="4","0")+Tabla2[[#This Row],[ III TRIM 20217]],_xlfn.IFS(W34="1",IF((J34/H34)&gt;100%,100%,J34/H34),W34="2",IF((J34/N34)&gt;100%,100%,J34/N34),W34="3","0%",W34="4",""))))</f>
        <v/>
      </c>
      <c r="AA34" s="82" t="str">
        <f t="shared" si="6"/>
        <v/>
      </c>
      <c r="AB34" s="83" t="str">
        <f>_xlfn.IFNA(INDEX(Hoja1!$C$3:$C$230,MATCH(Tabla2[[#This Row],[Calculo5]],Hoja1!$B$3:$B$230,0)),"")</f>
        <v/>
      </c>
      <c r="AC34" s="83" t="str">
        <f t="shared" si="7"/>
        <v/>
      </c>
      <c r="AD34" s="84" t="e">
        <f t="shared" ca="1" si="8"/>
        <v>#NAME?</v>
      </c>
      <c r="AE34" s="108" t="e">
        <f ca="1">IF(IF(F34="","ESPECÍFICAR TIPO DE META",_xlfn.IFNA(_xlfn.IFS(SUM(I34:L34)=0,0%,SUM(I34:L34)&gt;0.001,(_xlfn.IFS(F34="INCREMENTO",SUM(I34:L34)/H34,F34="MANTENIMIENTO",SUM(I34:L34)/(H34*Tabla2[[#This Row],[N.X]])))),"ESPECÍFICAR TIPO DE META"))&gt;1,"100%",IF(F34="","ESPECÍFICAR TIPO DE META",_xlfn.IFNA(_xlfn.IFS(SUM(I34:L34)=0,0%,SUM(I34:L34)&gt;0.001,(_xlfn.IFS(F34="INCREMENTO",SUM(I34:L34)/H34,F34="MANTENIMIENTO",SUM(I34:L34)/(H34*Tabla2[[#This Row],[N.X]])))),"ESPECÍFICAR TIPO DE META")))</f>
        <v>#NAME?</v>
      </c>
      <c r="AF34" s="110" t="str">
        <f>'MIPG INSTITUCIONAL'!N40</f>
        <v>https://www.inderbu.info/transparencia-y-acceso-a-la-informacion-publica</v>
      </c>
      <c r="AG34" s="106" t="str">
        <f>'MIPG INSTITUCIONAL'!O40</f>
        <v>Humanos Y Tecnológicos</v>
      </c>
      <c r="AH34" s="112" t="str">
        <f>'MIPG INSTITUCIONAL'!P40</f>
        <v>SAYF-SISTEMAS</v>
      </c>
      <c r="AI34" s="57" t="str">
        <f>'MIPG INSTITUCIONAL'!P40</f>
        <v>SAYF-SISTEMAS</v>
      </c>
    </row>
    <row r="35" spans="2:35" s="25" customFormat="1" ht="51" customHeight="1" thickBot="1" x14ac:dyDescent="0.3">
      <c r="B35" s="73" t="s">
        <v>385</v>
      </c>
      <c r="C35" s="76" t="s">
        <v>386</v>
      </c>
      <c r="D35" s="239" t="str">
        <f>'MIPG INSTITUCIONAL'!F41</f>
        <v>Actualizar el Plan Estratégico de Tecnologías de la Información (PETI).</v>
      </c>
      <c r="E35" s="74" t="str">
        <f>'MIPG INSTITUCIONAL'!G41</f>
        <v>PETI actualizado</v>
      </c>
      <c r="F35" s="75" t="s">
        <v>351</v>
      </c>
      <c r="G35" s="76">
        <f t="shared" si="0"/>
        <v>1</v>
      </c>
      <c r="H35" s="214">
        <f>'MIPG INSTITUCIONAL'!H41</f>
        <v>1</v>
      </c>
      <c r="I35" s="225">
        <f>'MIPG INSTITUCIONAL'!I41</f>
        <v>0</v>
      </c>
      <c r="J35" s="226">
        <f>'MIPG INSTITUCIONAL'!J41</f>
        <v>1</v>
      </c>
      <c r="K35" s="226">
        <f>'MIPG INSTITUCIONAL'!K41</f>
        <v>0</v>
      </c>
      <c r="L35" s="227">
        <f>'MIPG INSTITUCIONAL'!L41</f>
        <v>0</v>
      </c>
      <c r="M35" s="77"/>
      <c r="N35" s="78">
        <v>1</v>
      </c>
      <c r="O35" s="78"/>
      <c r="P35" s="101"/>
      <c r="Q35" s="100" t="str">
        <f t="shared" si="1"/>
        <v>SI</v>
      </c>
      <c r="R35" s="79">
        <f>'MIPG INSTITUCIONAL'!Q41</f>
        <v>0</v>
      </c>
      <c r="S35" s="80" t="str">
        <f>'MIPG INSTITUCIONAL'!R41</f>
        <v>x</v>
      </c>
      <c r="T35" s="80">
        <f>'MIPG INSTITUCIONAL'!S41</f>
        <v>0</v>
      </c>
      <c r="U35" s="81">
        <f>'MIPG INSTITUCIONAL'!T41</f>
        <v>0</v>
      </c>
      <c r="V35" s="69" t="str">
        <f t="shared" si="2"/>
        <v>4</v>
      </c>
      <c r="W35" s="69" t="str">
        <f t="shared" si="3"/>
        <v>2</v>
      </c>
      <c r="X35" s="69" t="str">
        <f t="shared" si="4"/>
        <v>4</v>
      </c>
      <c r="Y35" s="69" t="str">
        <f t="shared" si="5"/>
        <v>4</v>
      </c>
      <c r="Z35" s="70">
        <f>IF((IF(Tabla2[[#This Row],[Calculo1 ]]="1",_xlfn.IFS(W35="1",IF((J35/H35)&gt;100%,100%,J35/H35),W35="2",IF((J35/N35)&gt;100%,100%,J35/N35),W35="3","0%",W35="4","0")+Tabla2[[#This Row],[ III TRIM 20217]],_xlfn.IFS(W35="1",IF((J35/H35)&gt;100%,100%,J35/H35),W35="2",IF((J35/N35)&gt;100%,100%,J35/N35),W35="3","0%",W35="4","")))=100%,100%,(IF(Tabla2[[#This Row],[Calculo1 ]]="1",_xlfn.IFS(W35="1",IF((J35/H35)&gt;100%,100%,J35/H35),W35="2",IF((J35/N35)&gt;100%,100%,J35/N35),W35="3","0%",W35="4","0")+Tabla2[[#This Row],[ III TRIM 20217]],_xlfn.IFS(W35="1",IF((J35/H35)&gt;100%,100%,J35/H35),W35="2",IF((J35/N35)&gt;100%,100%,J35/N35),W35="3","0%",W35="4",""))))</f>
        <v>1</v>
      </c>
      <c r="AA35" s="82" t="str">
        <f t="shared" si="6"/>
        <v/>
      </c>
      <c r="AB35" s="83">
        <f>_xlfn.IFNA(INDEX(Hoja1!$C$3:$C$230,MATCH(Tabla2[[#This Row],[Calculo5]],Hoja1!$B$3:$B$230,0)),"")</f>
        <v>1</v>
      </c>
      <c r="AC35" s="83" t="str">
        <f t="shared" si="7"/>
        <v/>
      </c>
      <c r="AD35" s="84" t="str">
        <f t="shared" si="8"/>
        <v/>
      </c>
      <c r="AE35" s="108">
        <f>IF(IF(F35="","ESPECÍFICAR TIPO DE META",_xlfn.IFNA(_xlfn.IFS(SUM(I35:L35)=0,0%,SUM(I35:L35)&gt;0.001,(_xlfn.IFS(F35="INCREMENTO",SUM(I35:L35)/H35,F35="MANTENIMIENTO",SUM(I35:L35)/(H35*Tabla2[[#This Row],[N.X]])))),"ESPECÍFICAR TIPO DE META"))&gt;1,"100%",IF(F35="","ESPECÍFICAR TIPO DE META",_xlfn.IFNA(_xlfn.IFS(SUM(I35:L35)=0,0%,SUM(I35:L35)&gt;0.001,(_xlfn.IFS(F35="INCREMENTO",SUM(I35:L35)/H35,F35="MANTENIMIENTO",SUM(I35:L35)/(H35*Tabla2[[#This Row],[N.X]])))),"ESPECÍFICAR TIPO DE META")))</f>
        <v>1</v>
      </c>
      <c r="AF35" s="110" t="str">
        <f>'MIPG INSTITUCIONAL'!N41</f>
        <v>El Plan Estratégico de Tecnologías de la Información PETI 2022-2023 se encuentra publicado en página web institucional, código PA.05-PLA01.
Enlace: https://inderbu.gov.co/wp-content/uploads/2022/01/PA.05-PLA03-Plan-estrategico-de-tecnologias-de-la-informacion-PETIC2022-2023.pdf</v>
      </c>
      <c r="AG35" s="106" t="str">
        <f>'MIPG INSTITUCIONAL'!O41</f>
        <v>Talento Humano, Recursos Físicos Y Tecnológicos</v>
      </c>
      <c r="AH35" s="112" t="str">
        <f>'MIPG INSTITUCIONAL'!P41</f>
        <v>SAYF - SISTEMAS</v>
      </c>
      <c r="AI35" s="57" t="str">
        <f>'MIPG INSTITUCIONAL'!P41</f>
        <v>SAYF - SISTEMAS</v>
      </c>
    </row>
    <row r="36" spans="2:35" s="25" customFormat="1" ht="51" customHeight="1" thickBot="1" x14ac:dyDescent="0.3">
      <c r="B36" s="73" t="s">
        <v>385</v>
      </c>
      <c r="C36" s="76" t="s">
        <v>386</v>
      </c>
      <c r="D36" s="94" t="str">
        <f>'MIPG INSTITUCIONAL'!F42</f>
        <v xml:space="preserve">Elaborar, aprobar y publicar el inventario de activos de seguridad y privacidad de la información de la entidad. </v>
      </c>
      <c r="E36" s="74" t="str">
        <f>'MIPG INSTITUCIONAL'!G42</f>
        <v>Inventario de activos de seguridad y privacidad de la información de la entidad elaborado, aprobado  y publicado</v>
      </c>
      <c r="F36" s="75" t="s">
        <v>351</v>
      </c>
      <c r="G36" s="76">
        <f t="shared" si="0"/>
        <v>1</v>
      </c>
      <c r="H36" s="216">
        <f>'MIPG INSTITUCIONAL'!H42</f>
        <v>1</v>
      </c>
      <c r="I36" s="225">
        <f>'MIPG INSTITUCIONAL'!I42</f>
        <v>0</v>
      </c>
      <c r="J36" s="226">
        <f>'MIPG INSTITUCIONAL'!J42</f>
        <v>0.95</v>
      </c>
      <c r="K36" s="226">
        <f>'MIPG INSTITUCIONAL'!K42</f>
        <v>0</v>
      </c>
      <c r="L36" s="227">
        <f>'MIPG INSTITUCIONAL'!L42</f>
        <v>0</v>
      </c>
      <c r="M36" s="77"/>
      <c r="N36" s="78"/>
      <c r="O36" s="78"/>
      <c r="P36" s="101">
        <v>1</v>
      </c>
      <c r="Q36" s="100" t="str">
        <f t="shared" si="1"/>
        <v>SI</v>
      </c>
      <c r="R36" s="79">
        <f>'MIPG INSTITUCIONAL'!Q42</f>
        <v>0</v>
      </c>
      <c r="S36" s="80">
        <f>'MIPG INSTITUCIONAL'!R42</f>
        <v>0</v>
      </c>
      <c r="T36" s="80">
        <f>'MIPG INSTITUCIONAL'!S42</f>
        <v>0</v>
      </c>
      <c r="U36" s="81" t="str">
        <f>'MIPG INSTITUCIONAL'!T42</f>
        <v>x</v>
      </c>
      <c r="V36" s="69" t="str">
        <f t="shared" si="2"/>
        <v>4</v>
      </c>
      <c r="W36" s="69" t="str">
        <f t="shared" si="3"/>
        <v>1</v>
      </c>
      <c r="X36" s="69" t="str">
        <f t="shared" si="4"/>
        <v>4</v>
      </c>
      <c r="Y36" s="69" t="str">
        <f t="shared" si="5"/>
        <v>3</v>
      </c>
      <c r="Z36" s="70">
        <f>IF((IF(Tabla2[[#This Row],[Calculo1 ]]="1",_xlfn.IFS(W36="1",IF((J36/H36)&gt;100%,100%,J36/H36),W36="2",IF((J36/N36)&gt;100%,100%,J36/N36),W36="3","0%",W36="4","0")+Tabla2[[#This Row],[ III TRIM 20217]],_xlfn.IFS(W36="1",IF((J36/H36)&gt;100%,100%,J36/H36),W36="2",IF((J36/N36)&gt;100%,100%,J36/N36),W36="3","0%",W36="4","")))=100%,100%,(IF(Tabla2[[#This Row],[Calculo1 ]]="1",_xlfn.IFS(W36="1",IF((J36/H36)&gt;100%,100%,J36/H36),W36="2",IF((J36/N36)&gt;100%,100%,J36/N36),W36="3","0%",W36="4","0")+Tabla2[[#This Row],[ III TRIM 20217]],_xlfn.IFS(W36="1",IF((J36/H36)&gt;100%,100%,J36/H36),W36="2",IF((J36/N36)&gt;100%,100%,J36/N36),W36="3","0%",W36="4",""))))</f>
        <v>0.95</v>
      </c>
      <c r="AA36" s="82" t="str">
        <f t="shared" si="6"/>
        <v/>
      </c>
      <c r="AB36" s="83">
        <f>_xlfn.IFNA(INDEX(Hoja1!$C$3:$C$230,MATCH(Tabla2[[#This Row],[Calculo5]],Hoja1!$B$3:$B$230,0)),"")</f>
        <v>0.95</v>
      </c>
      <c r="AC36" s="83" t="str">
        <f t="shared" si="7"/>
        <v/>
      </c>
      <c r="AD36" s="84" t="str">
        <f t="shared" si="8"/>
        <v>0%</v>
      </c>
      <c r="AE36" s="108">
        <f>IF(IF(F36="","ESPECÍFICAR TIPO DE META",_xlfn.IFNA(_xlfn.IFS(SUM(I36:L36)=0,0%,SUM(I36:L36)&gt;0.001,(_xlfn.IFS(F36="INCREMENTO",SUM(I36:L36)/H36,F36="MANTENIMIENTO",SUM(I36:L36)/(H36*Tabla2[[#This Row],[N.X]])))),"ESPECÍFICAR TIPO DE META"))&gt;1,"100%",IF(F36="","ESPECÍFICAR TIPO DE META",_xlfn.IFNA(_xlfn.IFS(SUM(I36:L36)=0,0%,SUM(I36:L36)&gt;0.001,(_xlfn.IFS(F36="INCREMENTO",SUM(I36:L36)/H36,F36="MANTENIMIENTO",SUM(I36:L36)/(H36*Tabla2[[#This Row],[N.X]])))),"ESPECÍFICAR TIPO DE META")))</f>
        <v>0.95</v>
      </c>
      <c r="AF36" s="110" t="str">
        <f>'MIPG INSTITUCIONAL'!N42</f>
        <v>Se elaboró Inventario de activos de seguridad y privacidad de la información de la entidad el cual se encuentra publicado en página web institucional, enlace:  https://inderbu.gov.co/wp-content/uploads/2022/04/TABLAS-DE-CONTROL-DE-ACCESO-INDERBU-1.xlsx</v>
      </c>
      <c r="AG36" s="106" t="str">
        <f>'MIPG INSTITUCIONAL'!O42</f>
        <v>Humanos Y Tecnológicos</v>
      </c>
      <c r="AH36" s="112" t="str">
        <f>'MIPG INSTITUCIONAL'!P42</f>
        <v>SAYF - SISTEMAS</v>
      </c>
      <c r="AI36" s="57" t="str">
        <f>'MIPG INSTITUCIONAL'!P42</f>
        <v>SAYF - SISTEMAS</v>
      </c>
    </row>
    <row r="37" spans="2:35" s="25" customFormat="1" ht="51" customHeight="1" thickBot="1" x14ac:dyDescent="0.3">
      <c r="B37" s="73" t="s">
        <v>385</v>
      </c>
      <c r="C37" s="76" t="s">
        <v>386</v>
      </c>
      <c r="D37" s="239" t="str">
        <f>'MIPG INSTITUCIONAL'!F43</f>
        <v>Construir el conjunto de datos y publicarla en el portal y en la web de la Entidad</v>
      </c>
      <c r="E37" s="74" t="str">
        <f>'MIPG INSTITUCIONAL'!G43</f>
        <v>Datos abiertos creados y publicados</v>
      </c>
      <c r="F37" s="75" t="s">
        <v>351</v>
      </c>
      <c r="G37" s="76">
        <f t="shared" si="0"/>
        <v>1</v>
      </c>
      <c r="H37" s="216">
        <f>'MIPG INSTITUCIONAL'!H43</f>
        <v>1</v>
      </c>
      <c r="I37" s="225">
        <f>'MIPG INSTITUCIONAL'!I43</f>
        <v>0</v>
      </c>
      <c r="J37" s="226">
        <f>'MIPG INSTITUCIONAL'!J43</f>
        <v>0</v>
      </c>
      <c r="K37" s="226">
        <f>'MIPG INSTITUCIONAL'!K43</f>
        <v>0</v>
      </c>
      <c r="L37" s="227">
        <f>'MIPG INSTITUCIONAL'!L43</f>
        <v>0</v>
      </c>
      <c r="M37" s="77"/>
      <c r="N37" s="78"/>
      <c r="O37" s="78"/>
      <c r="P37" s="289">
        <v>1</v>
      </c>
      <c r="Q37" s="100" t="str">
        <f t="shared" si="1"/>
        <v>SI</v>
      </c>
      <c r="R37" s="79">
        <f>'MIPG INSTITUCIONAL'!Q43</f>
        <v>0</v>
      </c>
      <c r="S37" s="80">
        <f>'MIPG INSTITUCIONAL'!R43</f>
        <v>0</v>
      </c>
      <c r="T37" s="80">
        <f>'MIPG INSTITUCIONAL'!S43</f>
        <v>0</v>
      </c>
      <c r="U37" s="81" t="str">
        <f>'MIPG INSTITUCIONAL'!T43</f>
        <v>x</v>
      </c>
      <c r="V37" s="69" t="str">
        <f t="shared" si="2"/>
        <v>4</v>
      </c>
      <c r="W37" s="69" t="str">
        <f t="shared" si="3"/>
        <v>4</v>
      </c>
      <c r="X37" s="69" t="str">
        <f t="shared" si="4"/>
        <v>4</v>
      </c>
      <c r="Y37" s="69" t="str">
        <f t="shared" si="5"/>
        <v>3</v>
      </c>
      <c r="Z37" s="70" t="str">
        <f>IF((IF(Tabla2[[#This Row],[Calculo1 ]]="1",_xlfn.IFS(W37="1",IF((J37/H37)&gt;100%,100%,J37/H37),W37="2",IF((J37/N37)&gt;100%,100%,J37/N37),W37="3","0%",W37="4","0")+Tabla2[[#This Row],[ III TRIM 20217]],_xlfn.IFS(W37="1",IF((J37/H37)&gt;100%,100%,J37/H37),W37="2",IF((J37/N37)&gt;100%,100%,J37/N37),W37="3","0%",W37="4","")))=100%,100%,(IF(Tabla2[[#This Row],[Calculo1 ]]="1",_xlfn.IFS(W37="1",IF((J37/H37)&gt;100%,100%,J37/H37),W37="2",IF((J37/N37)&gt;100%,100%,J37/N37),W37="3","0%",W37="4","0")+Tabla2[[#This Row],[ III TRIM 20217]],_xlfn.IFS(W37="1",IF((J37/H37)&gt;100%,100%,J37/H37),W37="2",IF((J37/N37)&gt;100%,100%,J37/N37),W37="3","0%",W37="4",""))))</f>
        <v/>
      </c>
      <c r="AA37" s="82" t="str">
        <f t="shared" si="6"/>
        <v/>
      </c>
      <c r="AB37" s="83" t="str">
        <f>_xlfn.IFNA(INDEX(Hoja1!$C$3:$C$230,MATCH(Tabla2[[#This Row],[Calculo5]],Hoja1!$B$3:$B$230,0)),"")</f>
        <v/>
      </c>
      <c r="AC37" s="83" t="str">
        <f t="shared" si="7"/>
        <v/>
      </c>
      <c r="AD37" s="84" t="str">
        <f t="shared" si="8"/>
        <v>0%</v>
      </c>
      <c r="AE37" s="108">
        <f>IF(IF(F37="","ESPECÍFICAR TIPO DE META",_xlfn.IFNA(_xlfn.IFS(SUM(I37:L37)=0,0%,SUM(I37:L37)&gt;0.001,(_xlfn.IFS(F37="INCREMENTO",SUM(I37:L37)/H37,F37="MANTENIMIENTO",SUM(I37:L37)/(H37*Tabla2[[#This Row],[N.X]])))),"ESPECÍFICAR TIPO DE META"))&gt;1,"100%",IF(F37="","ESPECÍFICAR TIPO DE META",_xlfn.IFNA(_xlfn.IFS(SUM(I37:L37)=0,0%,SUM(I37:L37)&gt;0.001,(_xlfn.IFS(F37="INCREMENTO",SUM(I37:L37)/H37,F37="MANTENIMIENTO",SUM(I37:L37)/(H37*Tabla2[[#This Row],[N.X]])))),"ESPECÍFICAR TIPO DE META")))</f>
        <v>0</v>
      </c>
      <c r="AF37" s="110" t="str">
        <f>'MIPG INSTITUCIONAL'!N43</f>
        <v>Queda prioridad para nuevo plan 2022 - 2023 0%</v>
      </c>
      <c r="AG37" s="106" t="str">
        <f>'MIPG INSTITUCIONAL'!O43</f>
        <v>Humanos Y Tecnológicos</v>
      </c>
      <c r="AH37" s="112" t="str">
        <f>'MIPG INSTITUCIONAL'!P43</f>
        <v>SAYF - SISTEMAS - CALIDAD</v>
      </c>
      <c r="AI37" s="57" t="str">
        <f>'MIPG INSTITUCIONAL'!P43</f>
        <v>SAYF - SISTEMAS - CALIDAD</v>
      </c>
    </row>
    <row r="38" spans="2:35" s="25" customFormat="1" ht="51" customHeight="1" thickBot="1" x14ac:dyDescent="0.3">
      <c r="B38" s="73" t="s">
        <v>385</v>
      </c>
      <c r="C38" s="76" t="s">
        <v>386</v>
      </c>
      <c r="D38" s="239" t="str">
        <f>'MIPG INSTITUCIONAL'!F44</f>
        <v>Diseñar el Sistema de gestión de seguridad y privacidad de la información (MSPI) de la entidad.</v>
      </c>
      <c r="E38" s="74" t="str">
        <f>'MIPG INSTITUCIONAL'!G44</f>
        <v>Sistema de gestión de seguridad y privacidad de la información (MSPI) diseñado</v>
      </c>
      <c r="F38" s="75" t="s">
        <v>351</v>
      </c>
      <c r="G38" s="76">
        <f t="shared" si="0"/>
        <v>1</v>
      </c>
      <c r="H38" s="217">
        <f>'MIPG INSTITUCIONAL'!H44</f>
        <v>0.2</v>
      </c>
      <c r="I38" s="278">
        <f>'MIPG INSTITUCIONAL'!I44</f>
        <v>0</v>
      </c>
      <c r="J38" s="279">
        <f>'MIPG INSTITUCIONAL'!J44</f>
        <v>0.2</v>
      </c>
      <c r="K38" s="279">
        <f>'MIPG INSTITUCIONAL'!K44</f>
        <v>0</v>
      </c>
      <c r="L38" s="280">
        <f>'MIPG INSTITUCIONAL'!L44</f>
        <v>0</v>
      </c>
      <c r="M38" s="54"/>
      <c r="N38" s="55">
        <v>0.2</v>
      </c>
      <c r="O38" s="55"/>
      <c r="P38" s="102"/>
      <c r="Q38" s="100" t="str">
        <f t="shared" si="1"/>
        <v>SI</v>
      </c>
      <c r="R38" s="79">
        <f>'MIPG INSTITUCIONAL'!Q44</f>
        <v>0</v>
      </c>
      <c r="S38" s="80" t="str">
        <f>'MIPG INSTITUCIONAL'!R44</f>
        <v>x</v>
      </c>
      <c r="T38" s="80">
        <f>'MIPG INSTITUCIONAL'!S44</f>
        <v>0</v>
      </c>
      <c r="U38" s="81">
        <f>'MIPG INSTITUCIONAL'!T44</f>
        <v>0</v>
      </c>
      <c r="V38" s="69" t="str">
        <f t="shared" si="2"/>
        <v>4</v>
      </c>
      <c r="W38" s="69" t="str">
        <f t="shared" si="3"/>
        <v>2</v>
      </c>
      <c r="X38" s="69" t="str">
        <f t="shared" si="4"/>
        <v>4</v>
      </c>
      <c r="Y38" s="69" t="str">
        <f t="shared" si="5"/>
        <v>4</v>
      </c>
      <c r="Z38" s="70">
        <f>IF((IF(Tabla2[[#This Row],[Calculo1 ]]="1",_xlfn.IFS(W38="1",IF((J38/H38)&gt;100%,100%,J38/H38),W38="2",IF((J38/N38)&gt;100%,100%,J38/N38),W38="3","0%",W38="4","0")+Tabla2[[#This Row],[ III TRIM 20217]],_xlfn.IFS(W38="1",IF((J38/H38)&gt;100%,100%,J38/H38),W38="2",IF((J38/N38)&gt;100%,100%,J38/N38),W38="3","0%",W38="4","")))=100%,100%,(IF(Tabla2[[#This Row],[Calculo1 ]]="1",_xlfn.IFS(W38="1",IF((J38/H38)&gt;100%,100%,J38/H38),W38="2",IF((J38/N38)&gt;100%,100%,J38/N38),W38="3","0%",W38="4","0")+Tabla2[[#This Row],[ III TRIM 20217]],_xlfn.IFS(W38="1",IF((J38/H38)&gt;100%,100%,J38/H38),W38="2",IF((J38/N38)&gt;100%,100%,J38/N38),W38="3","0%",W38="4",""))))</f>
        <v>1</v>
      </c>
      <c r="AA38" s="82" t="str">
        <f t="shared" si="6"/>
        <v/>
      </c>
      <c r="AB38" s="83">
        <f>_xlfn.IFNA(INDEX(Hoja1!$C$3:$C$230,MATCH(Tabla2[[#This Row],[Calculo5]],Hoja1!$B$3:$B$230,0)),"")</f>
        <v>1</v>
      </c>
      <c r="AC38" s="83" t="str">
        <f t="shared" si="7"/>
        <v/>
      </c>
      <c r="AD38" s="84" t="str">
        <f t="shared" si="8"/>
        <v/>
      </c>
      <c r="AE38" s="108">
        <f>IF(IF(F38="","ESPECÍFICAR TIPO DE META",_xlfn.IFNA(_xlfn.IFS(SUM(I38:L38)=0,0%,SUM(I38:L38)&gt;0.001,(_xlfn.IFS(F38="INCREMENTO",SUM(I38:L38)/H38,F38="MANTENIMIENTO",SUM(I38:L38)/(H38*Tabla2[[#This Row],[N.X]])))),"ESPECÍFICAR TIPO DE META"))&gt;1,"100%",IF(F38="","ESPECÍFICAR TIPO DE META",_xlfn.IFNA(_xlfn.IFS(SUM(I38:L38)=0,0%,SUM(I38:L38)&gt;0.001,(_xlfn.IFS(F38="INCREMENTO",SUM(I38:L38)/H38,F38="MANTENIMIENTO",SUM(I38:L38)/(H38*Tabla2[[#This Row],[N.X]])))),"ESPECÍFICAR TIPO DE META")))</f>
        <v>1</v>
      </c>
      <c r="AF38" s="110" t="str">
        <f>'MIPG INSTITUCIONAL'!N44</f>
        <v>Se avanzó en el diseño del Sistema de gestión de seguridad y privacidad de la información en un 20% correspondiente al Plan de Seguridad y la Política de la Seguridad Dígital. Enlace https://inderbu.gov.co/wp-content/uploads/2022/01/PA.05-PLA04-Plan-de-tratamiento-de-riesgos-de-seguridad.pdf</v>
      </c>
      <c r="AG38" s="106" t="str">
        <f>'MIPG INSTITUCIONAL'!O44</f>
        <v>Talento Humano, Recursos Físicos Y Tecnológicos</v>
      </c>
      <c r="AH38" s="112" t="str">
        <f>'MIPG INSTITUCIONAL'!P44</f>
        <v>SAYF - SISTEMAS</v>
      </c>
      <c r="AI38" s="57" t="str">
        <f>'MIPG INSTITUCIONAL'!P44</f>
        <v>SAYF - SISTEMAS</v>
      </c>
    </row>
    <row r="39" spans="2:35" s="25" customFormat="1" ht="51" customHeight="1" thickBot="1" x14ac:dyDescent="0.3">
      <c r="B39" s="73" t="s">
        <v>385</v>
      </c>
      <c r="C39" s="76" t="s">
        <v>387</v>
      </c>
      <c r="D39" s="239" t="str">
        <f>'MIPG INSTITUCIONAL'!F45</f>
        <v>Creación de la Política de Seguridad Digital</v>
      </c>
      <c r="E39" s="74" t="str">
        <f>'MIPG INSTITUCIONAL'!G45</f>
        <v xml:space="preserve"> Política de Seguridad Digital </v>
      </c>
      <c r="F39" s="75" t="s">
        <v>351</v>
      </c>
      <c r="G39" s="76">
        <f t="shared" si="0"/>
        <v>1</v>
      </c>
      <c r="H39" s="215">
        <f>'MIPG INSTITUCIONAL'!H45</f>
        <v>1</v>
      </c>
      <c r="I39" s="225">
        <f>'MIPG INSTITUCIONAL'!I45</f>
        <v>0</v>
      </c>
      <c r="J39" s="226">
        <f>'MIPG INSTITUCIONAL'!J45</f>
        <v>1</v>
      </c>
      <c r="K39" s="226">
        <f>'MIPG INSTITUCIONAL'!K45</f>
        <v>0</v>
      </c>
      <c r="L39" s="227">
        <f>'MIPG INSTITUCIONAL'!L45</f>
        <v>0</v>
      </c>
      <c r="M39" s="77"/>
      <c r="N39" s="78">
        <v>1</v>
      </c>
      <c r="O39" s="78"/>
      <c r="P39" s="101"/>
      <c r="Q39" s="100" t="str">
        <f t="shared" si="1"/>
        <v>SI</v>
      </c>
      <c r="R39" s="79">
        <f>'MIPG INSTITUCIONAL'!Q45</f>
        <v>0</v>
      </c>
      <c r="S39" s="80" t="str">
        <f>'MIPG INSTITUCIONAL'!R45</f>
        <v>x</v>
      </c>
      <c r="T39" s="80">
        <f>'MIPG INSTITUCIONAL'!S45</f>
        <v>0</v>
      </c>
      <c r="U39" s="81">
        <f>'MIPG INSTITUCIONAL'!T45</f>
        <v>0</v>
      </c>
      <c r="V39" s="69" t="str">
        <f t="shared" si="2"/>
        <v>4</v>
      </c>
      <c r="W39" s="69" t="str">
        <f t="shared" si="3"/>
        <v>2</v>
      </c>
      <c r="X39" s="69" t="str">
        <f t="shared" si="4"/>
        <v>4</v>
      </c>
      <c r="Y39" s="69" t="str">
        <f t="shared" si="5"/>
        <v>4</v>
      </c>
      <c r="Z39" s="70">
        <f>IF((IF(Tabla2[[#This Row],[Calculo1 ]]="1",_xlfn.IFS(W39="1",IF((J39/H39)&gt;100%,100%,J39/H39),W39="2",IF((J39/N39)&gt;100%,100%,J39/N39),W39="3","0%",W39="4","0")+Tabla2[[#This Row],[ III TRIM 20217]],_xlfn.IFS(W39="1",IF((J39/H39)&gt;100%,100%,J39/H39),W39="2",IF((J39/N39)&gt;100%,100%,J39/N39),W39="3","0%",W39="4","")))=100%,100%,(IF(Tabla2[[#This Row],[Calculo1 ]]="1",_xlfn.IFS(W39="1",IF((J39/H39)&gt;100%,100%,J39/H39),W39="2",IF((J39/N39)&gt;100%,100%,J39/N39),W39="3","0%",W39="4","0")+Tabla2[[#This Row],[ III TRIM 20217]],_xlfn.IFS(W39="1",IF((J39/H39)&gt;100%,100%,J39/H39),W39="2",IF((J39/N39)&gt;100%,100%,J39/N39),W39="3","0%",W39="4",""))))</f>
        <v>1</v>
      </c>
      <c r="AA39" s="82" t="str">
        <f t="shared" si="6"/>
        <v/>
      </c>
      <c r="AB39" s="83">
        <f>_xlfn.IFNA(INDEX(Hoja1!$C$3:$C$230,MATCH(Tabla2[[#This Row],[Calculo5]],Hoja1!$B$3:$B$230,0)),"")</f>
        <v>1</v>
      </c>
      <c r="AC39" s="83" t="str">
        <f t="shared" si="7"/>
        <v/>
      </c>
      <c r="AD39" s="84" t="str">
        <f t="shared" si="8"/>
        <v/>
      </c>
      <c r="AE39" s="108">
        <f>IF(IF(F39="","ESPECÍFICAR TIPO DE META",_xlfn.IFNA(_xlfn.IFS(SUM(I39:L39)=0,0%,SUM(I39:L39)&gt;0.001,(_xlfn.IFS(F39="INCREMENTO",SUM(I39:L39)/H39,F39="MANTENIMIENTO",SUM(I39:L39)/(H39*Tabla2[[#This Row],[N.X]])))),"ESPECÍFICAR TIPO DE META"))&gt;1,"100%",IF(F39="","ESPECÍFICAR TIPO DE META",_xlfn.IFNA(_xlfn.IFS(SUM(I39:L39)=0,0%,SUM(I39:L39)&gt;0.001,(_xlfn.IFS(F39="INCREMENTO",SUM(I39:L39)/H39,F39="MANTENIMIENTO",SUM(I39:L39)/(H39*Tabla2[[#This Row],[N.X]])))),"ESPECÍFICAR TIPO DE META")))</f>
        <v>1</v>
      </c>
      <c r="AF39" s="110" t="str">
        <f>'MIPG INSTITUCIONAL'!N45</f>
        <v>Se cuenta con Política de Seguridad Digital publicada en página web https://www.inderbu.gov.co/wp-content/contenido/resoluciones/2018/039-2018.PDF</v>
      </c>
      <c r="AG39" s="106" t="str">
        <f>'MIPG INSTITUCIONAL'!O45</f>
        <v>Humanos, Tecnológicos</v>
      </c>
      <c r="AH39" s="112" t="str">
        <f>'MIPG INSTITUCIONAL'!P45</f>
        <v>SAYF - SISTEMAS</v>
      </c>
      <c r="AI39" s="57" t="str">
        <f>'MIPG INSTITUCIONAL'!P45</f>
        <v>SAYF - SISTEMAS</v>
      </c>
    </row>
    <row r="40" spans="2:35" s="25" customFormat="1" ht="51" customHeight="1" thickBot="1" x14ac:dyDescent="0.3">
      <c r="B40" s="73" t="s">
        <v>385</v>
      </c>
      <c r="C40" s="76" t="s">
        <v>387</v>
      </c>
      <c r="D40" s="239" t="str">
        <f>'MIPG INSTITUCIONAL'!F46</f>
        <v>Crear Plan de Seguridad y Comunicado de la Información</v>
      </c>
      <c r="E40" s="74" t="str">
        <f>'MIPG INSTITUCIONAL'!G46</f>
        <v xml:space="preserve">Plan de Seguridad de la Información y Comunicación </v>
      </c>
      <c r="F40" s="75" t="s">
        <v>351</v>
      </c>
      <c r="G40" s="76">
        <f t="shared" si="0"/>
        <v>1</v>
      </c>
      <c r="H40" s="215">
        <f>'MIPG INSTITUCIONAL'!H46</f>
        <v>1</v>
      </c>
      <c r="I40" s="225">
        <f>'MIPG INSTITUCIONAL'!I46</f>
        <v>0</v>
      </c>
      <c r="J40" s="226">
        <f>'MIPG INSTITUCIONAL'!J46</f>
        <v>1</v>
      </c>
      <c r="K40" s="226">
        <f>'MIPG INSTITUCIONAL'!K46</f>
        <v>0</v>
      </c>
      <c r="L40" s="227">
        <f>'MIPG INSTITUCIONAL'!L46</f>
        <v>0</v>
      </c>
      <c r="M40" s="77"/>
      <c r="N40" s="78">
        <v>1</v>
      </c>
      <c r="O40" s="78"/>
      <c r="P40" s="101"/>
      <c r="Q40" s="100" t="str">
        <f t="shared" si="1"/>
        <v>SI</v>
      </c>
      <c r="R40" s="79">
        <f>'MIPG INSTITUCIONAL'!Q46</f>
        <v>0</v>
      </c>
      <c r="S40" s="80" t="str">
        <f>'MIPG INSTITUCIONAL'!R46</f>
        <v>x</v>
      </c>
      <c r="T40" s="80">
        <f>'MIPG INSTITUCIONAL'!S46</f>
        <v>0</v>
      </c>
      <c r="U40" s="81">
        <f>'MIPG INSTITUCIONAL'!T46</f>
        <v>0</v>
      </c>
      <c r="V40" s="69" t="str">
        <f t="shared" si="2"/>
        <v>4</v>
      </c>
      <c r="W40" s="69" t="str">
        <f t="shared" si="3"/>
        <v>2</v>
      </c>
      <c r="X40" s="69" t="str">
        <f t="shared" si="4"/>
        <v>4</v>
      </c>
      <c r="Y40" s="69" t="str">
        <f t="shared" si="5"/>
        <v>4</v>
      </c>
      <c r="Z40" s="70">
        <f>IF((IF(Tabla2[[#This Row],[Calculo1 ]]="1",_xlfn.IFS(W40="1",IF((J40/H40)&gt;100%,100%,J40/H40),W40="2",IF((J40/N40)&gt;100%,100%,J40/N40),W40="3","0%",W40="4","0")+Tabla2[[#This Row],[ III TRIM 20217]],_xlfn.IFS(W40="1",IF((J40/H40)&gt;100%,100%,J40/H40),W40="2",IF((J40/N40)&gt;100%,100%,J40/N40),W40="3","0%",W40="4","")))=100%,100%,(IF(Tabla2[[#This Row],[Calculo1 ]]="1",_xlfn.IFS(W40="1",IF((J40/H40)&gt;100%,100%,J40/H40),W40="2",IF((J40/N40)&gt;100%,100%,J40/N40),W40="3","0%",W40="4","0")+Tabla2[[#This Row],[ III TRIM 20217]],_xlfn.IFS(W40="1",IF((J40/H40)&gt;100%,100%,J40/H40),W40="2",IF((J40/N40)&gt;100%,100%,J40/N40),W40="3","0%",W40="4",""))))</f>
        <v>1</v>
      </c>
      <c r="AA40" s="82" t="str">
        <f t="shared" si="6"/>
        <v/>
      </c>
      <c r="AB40" s="83">
        <f>_xlfn.IFNA(INDEX(Hoja1!$C$3:$C$230,MATCH(Tabla2[[#This Row],[Calculo5]],Hoja1!$B$3:$B$230,0)),"")</f>
        <v>1</v>
      </c>
      <c r="AC40" s="83" t="str">
        <f t="shared" si="7"/>
        <v/>
      </c>
      <c r="AD40" s="84" t="str">
        <f t="shared" si="8"/>
        <v/>
      </c>
      <c r="AE40" s="108">
        <f>IF(IF(F40="","ESPECÍFICAR TIPO DE META",_xlfn.IFNA(_xlfn.IFS(SUM(I40:L40)=0,0%,SUM(I40:L40)&gt;0.001,(_xlfn.IFS(F40="INCREMENTO",SUM(I40:L40)/H40,F40="MANTENIMIENTO",SUM(I40:L40)/(H40*Tabla2[[#This Row],[N.X]])))),"ESPECÍFICAR TIPO DE META"))&gt;1,"100%",IF(F40="","ESPECÍFICAR TIPO DE META",_xlfn.IFNA(_xlfn.IFS(SUM(I40:L40)=0,0%,SUM(I40:L40)&gt;0.001,(_xlfn.IFS(F40="INCREMENTO",SUM(I40:L40)/H40,F40="MANTENIMIENTO",SUM(I40:L40)/(H40*Tabla2[[#This Row],[N.X]])))),"ESPECÍFICAR TIPO DE META")))</f>
        <v>1</v>
      </c>
      <c r="AF40" s="110" t="str">
        <f>'MIPG INSTITUCIONAL'!N46</f>
        <v>Se elaboró el Plan de Seguridad y Privacidad de la Información</v>
      </c>
      <c r="AG40" s="106" t="str">
        <f>'MIPG INSTITUCIONAL'!O46</f>
        <v>Humanos, Tecnológicos</v>
      </c>
      <c r="AH40" s="112" t="str">
        <f>'MIPG INSTITUCIONAL'!P46</f>
        <v>SAYF - SISTEMAS</v>
      </c>
      <c r="AI40" s="57" t="str">
        <f>'MIPG INSTITUCIONAL'!P46</f>
        <v>SAYF - SISTEMAS</v>
      </c>
    </row>
    <row r="41" spans="2:35" s="25" customFormat="1" ht="51" customHeight="1" thickBot="1" x14ac:dyDescent="0.3">
      <c r="B41" s="73" t="s">
        <v>385</v>
      </c>
      <c r="C41" s="76" t="s">
        <v>387</v>
      </c>
      <c r="D41" s="94" t="str">
        <f>'MIPG INSTITUCIONAL'!F47</f>
        <v>Inscribir la Entidad  en el CSIRT Gobierno y/o ColCERT.</v>
      </c>
      <c r="E41" s="74" t="str">
        <f>'MIPG INSTITUCIONAL'!G47</f>
        <v>Inscripción de la Entidad  en el CSIRT Gobierno y/o ColCERT.</v>
      </c>
      <c r="F41" s="75" t="s">
        <v>351</v>
      </c>
      <c r="G41" s="76">
        <f t="shared" si="0"/>
        <v>1</v>
      </c>
      <c r="H41" s="215">
        <f>'MIPG INSTITUCIONAL'!H47</f>
        <v>1</v>
      </c>
      <c r="I41" s="225">
        <f>'MIPG INSTITUCIONAL'!I47</f>
        <v>0</v>
      </c>
      <c r="J41" s="226">
        <f>'MIPG INSTITUCIONAL'!J47</f>
        <v>0</v>
      </c>
      <c r="K41" s="226">
        <f>'MIPG INSTITUCIONAL'!K47</f>
        <v>0</v>
      </c>
      <c r="L41" s="227">
        <f>'MIPG INSTITUCIONAL'!L47</f>
        <v>0</v>
      </c>
      <c r="M41" s="77"/>
      <c r="N41" s="78"/>
      <c r="O41" s="78"/>
      <c r="P41" s="101">
        <v>1</v>
      </c>
      <c r="Q41" s="100" t="str">
        <f t="shared" si="1"/>
        <v>SI</v>
      </c>
      <c r="R41" s="79">
        <f>'MIPG INSTITUCIONAL'!Q47</f>
        <v>0</v>
      </c>
      <c r="S41" s="80">
        <f>'MIPG INSTITUCIONAL'!R47</f>
        <v>0</v>
      </c>
      <c r="T41" s="80">
        <f>'MIPG INSTITUCIONAL'!S47</f>
        <v>0</v>
      </c>
      <c r="U41" s="81" t="str">
        <f>'MIPG INSTITUCIONAL'!T47</f>
        <v>x</v>
      </c>
      <c r="V41" s="69" t="str">
        <f t="shared" si="2"/>
        <v>4</v>
      </c>
      <c r="W41" s="69" t="str">
        <f t="shared" si="3"/>
        <v>4</v>
      </c>
      <c r="X41" s="69" t="str">
        <f t="shared" si="4"/>
        <v>4</v>
      </c>
      <c r="Y41" s="69" t="str">
        <f t="shared" si="5"/>
        <v>3</v>
      </c>
      <c r="Z41" s="70" t="str">
        <f>IF((IF(Tabla2[[#This Row],[Calculo1 ]]="1",_xlfn.IFS(W41="1",IF((J41/H41)&gt;100%,100%,J41/H41),W41="2",IF((J41/N41)&gt;100%,100%,J41/N41),W41="3","0%",W41="4","0")+Tabla2[[#This Row],[ III TRIM 20217]],_xlfn.IFS(W41="1",IF((J41/H41)&gt;100%,100%,J41/H41),W41="2",IF((J41/N41)&gt;100%,100%,J41/N41),W41="3","0%",W41="4","")))=100%,100%,(IF(Tabla2[[#This Row],[Calculo1 ]]="1",_xlfn.IFS(W41="1",IF((J41/H41)&gt;100%,100%,J41/H41),W41="2",IF((J41/N41)&gt;100%,100%,J41/N41),W41="3","0%",W41="4","0")+Tabla2[[#This Row],[ III TRIM 20217]],_xlfn.IFS(W41="1",IF((J41/H41)&gt;100%,100%,J41/H41),W41="2",IF((J41/N41)&gt;100%,100%,J41/N41),W41="3","0%",W41="4",""))))</f>
        <v/>
      </c>
      <c r="AA41" s="82" t="str">
        <f t="shared" si="6"/>
        <v/>
      </c>
      <c r="AB41" s="83" t="str">
        <f>_xlfn.IFNA(INDEX(Hoja1!$C$3:$C$230,MATCH(Tabla2[[#This Row],[Calculo5]],Hoja1!$B$3:$B$230,0)),"")</f>
        <v/>
      </c>
      <c r="AC41" s="83" t="str">
        <f t="shared" si="7"/>
        <v/>
      </c>
      <c r="AD41" s="84" t="str">
        <f t="shared" si="8"/>
        <v>0%</v>
      </c>
      <c r="AE41" s="108">
        <f>IF(IF(F41="","ESPECÍFICAR TIPO DE META",_xlfn.IFNA(_xlfn.IFS(SUM(I41:L41)=0,0%,SUM(I41:L41)&gt;0.001,(_xlfn.IFS(F41="INCREMENTO",SUM(I41:L41)/H41,F41="MANTENIMIENTO",SUM(I41:L41)/(H41*Tabla2[[#This Row],[N.X]])))),"ESPECÍFICAR TIPO DE META"))&gt;1,"100%",IF(F41="","ESPECÍFICAR TIPO DE META",_xlfn.IFNA(_xlfn.IFS(SUM(I41:L41)=0,0%,SUM(I41:L41)&gt;0.001,(_xlfn.IFS(F41="INCREMENTO",SUM(I41:L41)/H41,F41="MANTENIMIENTO",SUM(I41:L41)/(H41*Tabla2[[#This Row],[N.X]])))),"ESPECÍFICAR TIPO DE META")))</f>
        <v>0</v>
      </c>
      <c r="AF41" s="110" t="str">
        <f>'MIPG INSTITUCIONAL'!N47</f>
        <v>No es viable el cumplimiento, no se cuenta con el recurso humano,fuinaciero y tecnologico para el desarrollo de la actividad</v>
      </c>
      <c r="AG41" s="106" t="str">
        <f>'MIPG INSTITUCIONAL'!O47</f>
        <v>Humanos, Tecnológicos</v>
      </c>
      <c r="AH41" s="112" t="str">
        <f>'MIPG INSTITUCIONAL'!P47</f>
        <v>SAYF - SISTEMAS</v>
      </c>
      <c r="AI41" s="57" t="str">
        <f>'MIPG INSTITUCIONAL'!P47</f>
        <v>SAYF - SISTEMAS</v>
      </c>
    </row>
    <row r="42" spans="2:35" s="25" customFormat="1" ht="51" customHeight="1" thickBot="1" x14ac:dyDescent="0.3">
      <c r="B42" s="73" t="s">
        <v>385</v>
      </c>
      <c r="C42" s="76" t="s">
        <v>387</v>
      </c>
      <c r="D42" s="94" t="str">
        <f>'MIPG INSTITUCIONAL'!F48</f>
        <v>Crear el  listado de riesgo de seguridad y privacidad de la información de acuerdo a los lineamientos de la guía para la identificación de infraestructura crítica cibernética de la Política Nacional de Seguridad Digital</v>
      </c>
      <c r="E42" s="74" t="str">
        <f>'MIPG INSTITUCIONAL'!G48</f>
        <v>Listado de riesgos de seguridad y privacidad de la información identificados</v>
      </c>
      <c r="F42" s="75" t="s">
        <v>351</v>
      </c>
      <c r="G42" s="76">
        <f t="shared" si="0"/>
        <v>1</v>
      </c>
      <c r="H42" s="215">
        <f>'MIPG INSTITUCIONAL'!H48</f>
        <v>1</v>
      </c>
      <c r="I42" s="225">
        <f>'MIPG INSTITUCIONAL'!I48</f>
        <v>0</v>
      </c>
      <c r="J42" s="226">
        <f>'MIPG INSTITUCIONAL'!J48</f>
        <v>0</v>
      </c>
      <c r="K42" s="226">
        <f>'MIPG INSTITUCIONAL'!K48</f>
        <v>0</v>
      </c>
      <c r="L42" s="227">
        <f>'MIPG INSTITUCIONAL'!L48</f>
        <v>1</v>
      </c>
      <c r="M42" s="77"/>
      <c r="N42" s="78"/>
      <c r="O42" s="78"/>
      <c r="P42" s="289">
        <v>1</v>
      </c>
      <c r="Q42" s="100" t="e">
        <f t="shared" ca="1" si="1"/>
        <v>#NAME?</v>
      </c>
      <c r="R42" s="79">
        <f>'MIPG INSTITUCIONAL'!Q48</f>
        <v>0</v>
      </c>
      <c r="S42" s="80">
        <f>'MIPG INSTITUCIONAL'!R48</f>
        <v>0</v>
      </c>
      <c r="T42" s="80">
        <f>'MIPG INSTITUCIONAL'!S48</f>
        <v>0</v>
      </c>
      <c r="U42" s="81" t="str">
        <f>'MIPG INSTITUCIONAL'!T48</f>
        <v>x</v>
      </c>
      <c r="V42" s="69" t="str">
        <f t="shared" si="2"/>
        <v>4</v>
      </c>
      <c r="W42" s="69" t="str">
        <f t="shared" si="3"/>
        <v>4</v>
      </c>
      <c r="X42" s="69" t="str">
        <f t="shared" si="4"/>
        <v>4</v>
      </c>
      <c r="Y42" s="69" t="e">
        <f t="shared" ca="1" si="5"/>
        <v>#NAME?</v>
      </c>
      <c r="Z42" s="70" t="str">
        <f>IF((IF(Tabla2[[#This Row],[Calculo1 ]]="1",_xlfn.IFS(W42="1",IF((J42/H42)&gt;100%,100%,J42/H42),W42="2",IF((J42/N42)&gt;100%,100%,J42/N42),W42="3","0%",W42="4","0")+Tabla2[[#This Row],[ III TRIM 20217]],_xlfn.IFS(W42="1",IF((J42/H42)&gt;100%,100%,J42/H42),W42="2",IF((J42/N42)&gt;100%,100%,J42/N42),W42="3","0%",W42="4","")))=100%,100%,(IF(Tabla2[[#This Row],[Calculo1 ]]="1",_xlfn.IFS(W42="1",IF((J42/H42)&gt;100%,100%,J42/H42),W42="2",IF((J42/N42)&gt;100%,100%,J42/N42),W42="3","0%",W42="4","0")+Tabla2[[#This Row],[ III TRIM 20217]],_xlfn.IFS(W42="1",IF((J42/H42)&gt;100%,100%,J42/H42),W42="2",IF((J42/N42)&gt;100%,100%,J42/N42),W42="3","0%",W42="4",""))))</f>
        <v/>
      </c>
      <c r="AA42" s="82" t="str">
        <f t="shared" si="6"/>
        <v/>
      </c>
      <c r="AB42" s="83" t="str">
        <f>_xlfn.IFNA(INDEX(Hoja1!$C$3:$C$230,MATCH(Tabla2[[#This Row],[Calculo5]],Hoja1!$B$3:$B$230,0)),"")</f>
        <v/>
      </c>
      <c r="AC42" s="83" t="str">
        <f t="shared" si="7"/>
        <v/>
      </c>
      <c r="AD42" s="84" t="e">
        <f t="shared" ca="1" si="8"/>
        <v>#NAME?</v>
      </c>
      <c r="AE42" s="108" t="e">
        <f ca="1">IF(IF(F42="","ESPECÍFICAR TIPO DE META",_xlfn.IFNA(_xlfn.IFS(SUM(I42:L42)=0,0%,SUM(I42:L42)&gt;0.001,(_xlfn.IFS(F42="INCREMENTO",SUM(I42:L42)/H42,F42="MANTENIMIENTO",SUM(I42:L42)/(H42*Tabla2[[#This Row],[N.X]])))),"ESPECÍFICAR TIPO DE META"))&gt;1,"100%",IF(F42="","ESPECÍFICAR TIPO DE META",_xlfn.IFNA(_xlfn.IFS(SUM(I42:L42)=0,0%,SUM(I42:L42)&gt;0.001,(_xlfn.IFS(F42="INCREMENTO",SUM(I42:L42)/H42,F42="MANTENIMIENTO",SUM(I42:L42)/(H42*Tabla2[[#This Row],[N.X]])))),"ESPECÍFICAR TIPO DE META")))</f>
        <v>#NAME?</v>
      </c>
      <c r="AF42" s="110" t="str">
        <f>'MIPG INSTITUCIONAL'!N48</f>
        <v>se adjunta link de riesgo  en pestaña gestion tecnologica                                          https://inderbu.gov.co/wp-content/uploads/2022/06/MAPA-DE-RIESGOS-INSTITUCIONAL-SEGUIMIENTO-1-2022-1.xls</v>
      </c>
      <c r="AG42" s="106" t="str">
        <f>'MIPG INSTITUCIONAL'!O48</f>
        <v>Humanos, Tecnológicos</v>
      </c>
      <c r="AH42" s="112" t="str">
        <f>'MIPG INSTITUCIONAL'!P48</f>
        <v>SAYF - SISTEMAS</v>
      </c>
      <c r="AI42" s="57" t="str">
        <f>'MIPG INSTITUCIONAL'!P48</f>
        <v>SAYF - SISTEMAS</v>
      </c>
    </row>
    <row r="43" spans="2:35" s="25" customFormat="1" ht="51" customHeight="1" thickBot="1" x14ac:dyDescent="0.3">
      <c r="B43" s="73" t="s">
        <v>385</v>
      </c>
      <c r="C43" s="76" t="s">
        <v>387</v>
      </c>
      <c r="D43" s="94" t="str">
        <f>'MIPG INSTITUCIONAL'!F49</f>
        <v>Crear y socializar el procedimiento de gestión de incidentes de seguridad de la información</v>
      </c>
      <c r="E43" s="74" t="str">
        <f>'MIPG INSTITUCIONAL'!G49</f>
        <v xml:space="preserve">Procedimiento de gestión de incidentes de seguridad de la información creado y socializado </v>
      </c>
      <c r="F43" s="75" t="s">
        <v>351</v>
      </c>
      <c r="G43" s="76">
        <f t="shared" si="0"/>
        <v>1</v>
      </c>
      <c r="H43" s="215">
        <f>'MIPG INSTITUCIONAL'!H49</f>
        <v>1</v>
      </c>
      <c r="I43" s="225">
        <f>'MIPG INSTITUCIONAL'!I49</f>
        <v>0</v>
      </c>
      <c r="J43" s="226">
        <f>'MIPG INSTITUCIONAL'!J49</f>
        <v>0</v>
      </c>
      <c r="K43" s="226">
        <f>'MIPG INSTITUCIONAL'!K49</f>
        <v>1</v>
      </c>
      <c r="L43" s="227">
        <f>'MIPG INSTITUCIONAL'!L49</f>
        <v>0</v>
      </c>
      <c r="M43" s="77"/>
      <c r="N43" s="78"/>
      <c r="O43" s="78">
        <v>1</v>
      </c>
      <c r="P43" s="101"/>
      <c r="Q43" s="100" t="str">
        <f t="shared" si="1"/>
        <v>SI</v>
      </c>
      <c r="R43" s="79">
        <f>'MIPG INSTITUCIONAL'!Q49</f>
        <v>0</v>
      </c>
      <c r="S43" s="80">
        <f>'MIPG INSTITUCIONAL'!R49</f>
        <v>0</v>
      </c>
      <c r="T43" s="80" t="str">
        <f>'MIPG INSTITUCIONAL'!S49</f>
        <v>x</v>
      </c>
      <c r="U43" s="81">
        <f>'MIPG INSTITUCIONAL'!T49</f>
        <v>0</v>
      </c>
      <c r="V43" s="69" t="str">
        <f t="shared" si="2"/>
        <v>4</v>
      </c>
      <c r="W43" s="69" t="str">
        <f t="shared" si="3"/>
        <v>4</v>
      </c>
      <c r="X43" s="69" t="str">
        <f t="shared" si="4"/>
        <v>2</v>
      </c>
      <c r="Y43" s="69" t="str">
        <f t="shared" si="5"/>
        <v>4</v>
      </c>
      <c r="Z43" s="70" t="str">
        <f>IF((IF(Tabla2[[#This Row],[Calculo1 ]]="1",_xlfn.IFS(W43="1",IF((J43/H43)&gt;100%,100%,J43/H43),W43="2",IF((J43/N43)&gt;100%,100%,J43/N43),W43="3","0%",W43="4","0")+Tabla2[[#This Row],[ III TRIM 20217]],_xlfn.IFS(W43="1",IF((J43/H43)&gt;100%,100%,J43/H43),W43="2",IF((J43/N43)&gt;100%,100%,J43/N43),W43="3","0%",W43="4","")))=100%,100%,(IF(Tabla2[[#This Row],[Calculo1 ]]="1",_xlfn.IFS(W43="1",IF((J43/H43)&gt;100%,100%,J43/H43),W43="2",IF((J43/N43)&gt;100%,100%,J43/N43),W43="3","0%",W43="4","0")+Tabla2[[#This Row],[ III TRIM 20217]],_xlfn.IFS(W43="1",IF((J43/H43)&gt;100%,100%,J43/H43),W43="2",IF((J43/N43)&gt;100%,100%,J43/N43),W43="3","0%",W43="4",""))))</f>
        <v/>
      </c>
      <c r="AA43" s="82" t="str">
        <f t="shared" si="6"/>
        <v/>
      </c>
      <c r="AB43" s="83" t="str">
        <f>_xlfn.IFNA(INDEX(Hoja1!$C$3:$C$230,MATCH(Tabla2[[#This Row],[Calculo5]],Hoja1!$B$3:$B$230,0)),"")</f>
        <v/>
      </c>
      <c r="AC43" s="83">
        <f t="shared" si="7"/>
        <v>1</v>
      </c>
      <c r="AD43" s="84" t="str">
        <f t="shared" si="8"/>
        <v/>
      </c>
      <c r="AE43" s="108">
        <f>IF(IF(F43="","ESPECÍFICAR TIPO DE META",_xlfn.IFNA(_xlfn.IFS(SUM(I43:L43)=0,0%,SUM(I43:L43)&gt;0.001,(_xlfn.IFS(F43="INCREMENTO",SUM(I43:L43)/H43,F43="MANTENIMIENTO",SUM(I43:L43)/(H43*Tabla2[[#This Row],[N.X]])))),"ESPECÍFICAR TIPO DE META"))&gt;1,"100%",IF(F43="","ESPECÍFICAR TIPO DE META",_xlfn.IFNA(_xlfn.IFS(SUM(I43:L43)=0,0%,SUM(I43:L43)&gt;0.001,(_xlfn.IFS(F43="INCREMENTO",SUM(I43:L43)/H43,F43="MANTENIMIENTO",SUM(I43:L43)/(H43*Tabla2[[#This Row],[N.X]])))),"ESPECÍFICAR TIPO DE META")))</f>
        <v>1</v>
      </c>
      <c r="AF43" s="110" t="str">
        <f>'MIPG INSTITUCIONAL'!N49</f>
        <v xml:space="preserve">Se presenta herramienta tecnológica en google form "Reporte de Incidente Tecnológico y de Seguridad" actualizado corte 31 de marzo 2022. </v>
      </c>
      <c r="AG43" s="106" t="str">
        <f>'MIPG INSTITUCIONAL'!O49</f>
        <v>Humanos, Tecnológicos</v>
      </c>
      <c r="AH43" s="112" t="str">
        <f>'MIPG INSTITUCIONAL'!P49</f>
        <v>SAYF - SISTEMAS - CALIDAD</v>
      </c>
      <c r="AI43" s="57" t="str">
        <f>'MIPG INSTITUCIONAL'!P49</f>
        <v>SAYF - SISTEMAS - CALIDAD</v>
      </c>
    </row>
    <row r="44" spans="2:35" s="25" customFormat="1" ht="51" customHeight="1" thickBot="1" x14ac:dyDescent="0.3">
      <c r="B44" s="73" t="s">
        <v>385</v>
      </c>
      <c r="C44" s="76" t="s">
        <v>387</v>
      </c>
      <c r="D44" s="94" t="str">
        <f>'MIPG INSTITUCIONAL'!F50</f>
        <v>Modificar  la Plataforma de Gestión de Solicitudes, con diseño para la accesibilidad de personas con discapacidad visual</v>
      </c>
      <c r="E44" s="74" t="str">
        <f>'MIPG INSTITUCIONAL'!G50</f>
        <v>Plataforma de Gestión de Solicitudes accesibilidad de personas con discapacidad visual modificada</v>
      </c>
      <c r="F44" s="75" t="s">
        <v>351</v>
      </c>
      <c r="G44" s="76">
        <f t="shared" si="0"/>
        <v>1</v>
      </c>
      <c r="H44" s="215">
        <f>'MIPG INSTITUCIONAL'!H50</f>
        <v>1</v>
      </c>
      <c r="I44" s="212">
        <f>'MIPG INSTITUCIONAL'!I50</f>
        <v>0</v>
      </c>
      <c r="J44" s="97">
        <f>'MIPG INSTITUCIONAL'!J50</f>
        <v>0</v>
      </c>
      <c r="K44" s="97">
        <f>'MIPG INSTITUCIONAL'!K50</f>
        <v>0</v>
      </c>
      <c r="L44" s="98">
        <f>'MIPG INSTITUCIONAL'!L50</f>
        <v>0</v>
      </c>
      <c r="M44" s="77"/>
      <c r="N44" s="78"/>
      <c r="O44" s="78"/>
      <c r="P44" s="101">
        <v>1</v>
      </c>
      <c r="Q44" s="100" t="str">
        <f t="shared" si="1"/>
        <v>SI</v>
      </c>
      <c r="R44" s="79">
        <f>'MIPG INSTITUCIONAL'!Q50</f>
        <v>0</v>
      </c>
      <c r="S44" s="80">
        <f>'MIPG INSTITUCIONAL'!R50</f>
        <v>0</v>
      </c>
      <c r="T44" s="80">
        <f>'MIPG INSTITUCIONAL'!S50</f>
        <v>0</v>
      </c>
      <c r="U44" s="81" t="str">
        <f>'MIPG INSTITUCIONAL'!T50</f>
        <v>x</v>
      </c>
      <c r="V44" s="69" t="str">
        <f t="shared" si="2"/>
        <v>4</v>
      </c>
      <c r="W44" s="69" t="str">
        <f t="shared" si="3"/>
        <v>4</v>
      </c>
      <c r="X44" s="69" t="str">
        <f t="shared" si="4"/>
        <v>4</v>
      </c>
      <c r="Y44" s="69" t="str">
        <f t="shared" si="5"/>
        <v>3</v>
      </c>
      <c r="Z44" s="70" t="str">
        <f>IF((IF(Tabla2[[#This Row],[Calculo1 ]]="1",_xlfn.IFS(W44="1",IF((J44/H44)&gt;100%,100%,J44/H44),W44="2",IF((J44/N44)&gt;100%,100%,J44/N44),W44="3","0%",W44="4","0")+Tabla2[[#This Row],[ III TRIM 20217]],_xlfn.IFS(W44="1",IF((J44/H44)&gt;100%,100%,J44/H44),W44="2",IF((J44/N44)&gt;100%,100%,J44/N44),W44="3","0%",W44="4","")))=100%,100%,(IF(Tabla2[[#This Row],[Calculo1 ]]="1",_xlfn.IFS(W44="1",IF((J44/H44)&gt;100%,100%,J44/H44),W44="2",IF((J44/N44)&gt;100%,100%,J44/N44),W44="3","0%",W44="4","0")+Tabla2[[#This Row],[ III TRIM 20217]],_xlfn.IFS(W44="1",IF((J44/H44)&gt;100%,100%,J44/H44),W44="2",IF((J44/N44)&gt;100%,100%,J44/N44),W44="3","0%",W44="4",""))))</f>
        <v/>
      </c>
      <c r="AA44" s="82" t="str">
        <f t="shared" si="6"/>
        <v/>
      </c>
      <c r="AB44" s="83" t="str">
        <f>_xlfn.IFNA(INDEX(Hoja1!$C$3:$C$230,MATCH(Tabla2[[#This Row],[Calculo5]],Hoja1!$B$3:$B$230,0)),"")</f>
        <v/>
      </c>
      <c r="AC44" s="83" t="str">
        <f t="shared" si="7"/>
        <v/>
      </c>
      <c r="AD44" s="84" t="str">
        <f t="shared" si="8"/>
        <v>0%</v>
      </c>
      <c r="AE44" s="108">
        <f>IF(IF(F44="","ESPECÍFICAR TIPO DE META",_xlfn.IFNA(_xlfn.IFS(SUM(I44:L44)=0,0%,SUM(I44:L44)&gt;0.001,(_xlfn.IFS(F44="INCREMENTO",SUM(I44:L44)/H44,F44="MANTENIMIENTO",SUM(I44:L44)/(H44*Tabla2[[#This Row],[N.X]])))),"ESPECÍFICAR TIPO DE META"))&gt;1,"100%",IF(F44="","ESPECÍFICAR TIPO DE META",_xlfn.IFNA(_xlfn.IFS(SUM(I44:L44)=0,0%,SUM(I44:L44)&gt;0.001,(_xlfn.IFS(F44="INCREMENTO",SUM(I44:L44)/H44,F44="MANTENIMIENTO",SUM(I44:L44)/(H44*Tabla2[[#This Row],[N.X]])))),"ESPECÍFICAR TIPO DE META")))</f>
        <v>0</v>
      </c>
      <c r="AF44" s="110" t="str">
        <f>'MIPG INSTITUCIONAL'!N50</f>
        <v>No es viable el cumplimiento, no se cuenta con el recurso humano,fuinaciero y tecnologico para el desarrollo de la actividad</v>
      </c>
      <c r="AG44" s="106" t="str">
        <f>'MIPG INSTITUCIONAL'!O50</f>
        <v>Recursos Humanos</v>
      </c>
      <c r="AH44" s="112" t="str">
        <f>'MIPG INSTITUCIONAL'!P50</f>
        <v>SAYF - ATENCION AL CIUDADANO</v>
      </c>
      <c r="AI44" s="57" t="str">
        <f>'MIPG INSTITUCIONAL'!P50</f>
        <v>SAYF - ATENCION AL CIUDADANO</v>
      </c>
    </row>
    <row r="45" spans="2:35" s="25" customFormat="1" ht="51" customHeight="1" thickBot="1" x14ac:dyDescent="0.3">
      <c r="B45" s="73" t="s">
        <v>385</v>
      </c>
      <c r="C45" s="76" t="s">
        <v>387</v>
      </c>
      <c r="D45" s="94" t="str">
        <f>'MIPG INSTITUCIONAL'!F51</f>
        <v xml:space="preserve">Actualizar el Sistema de Gestión de Solicitudes, que contenga la  herramienta de clasificación de los documentos </v>
      </c>
      <c r="E45" s="74" t="str">
        <f>'MIPG INSTITUCIONAL'!G51</f>
        <v>Sistema de Gestión de Solicitudes actualizado</v>
      </c>
      <c r="F45" s="75" t="s">
        <v>351</v>
      </c>
      <c r="G45" s="76">
        <f t="shared" si="0"/>
        <v>1</v>
      </c>
      <c r="H45" s="215">
        <f>'MIPG INSTITUCIONAL'!H51</f>
        <v>1</v>
      </c>
      <c r="I45" s="210">
        <f>'MIPG INSTITUCIONAL'!I51</f>
        <v>0</v>
      </c>
      <c r="J45" s="97">
        <f>'MIPG INSTITUCIONAL'!J51</f>
        <v>0</v>
      </c>
      <c r="K45" s="97">
        <f>'MIPG INSTITUCIONAL'!K51</f>
        <v>1</v>
      </c>
      <c r="L45" s="98">
        <f>'MIPG INSTITUCIONAL'!L51</f>
        <v>0</v>
      </c>
      <c r="M45" s="77"/>
      <c r="N45" s="78">
        <v>1</v>
      </c>
      <c r="O45" s="78"/>
      <c r="P45" s="101"/>
      <c r="Q45" s="100" t="str">
        <f t="shared" si="1"/>
        <v>SI</v>
      </c>
      <c r="R45" s="79">
        <f>'MIPG INSTITUCIONAL'!Q51</f>
        <v>0</v>
      </c>
      <c r="S45" s="80" t="str">
        <f>'MIPG INSTITUCIONAL'!R51</f>
        <v>x</v>
      </c>
      <c r="T45" s="80">
        <f>'MIPG INSTITUCIONAL'!S51</f>
        <v>0</v>
      </c>
      <c r="U45" s="81">
        <f>'MIPG INSTITUCIONAL'!T51</f>
        <v>0</v>
      </c>
      <c r="V45" s="69" t="str">
        <f t="shared" si="2"/>
        <v>4</v>
      </c>
      <c r="W45" s="69" t="str">
        <f t="shared" si="3"/>
        <v>3</v>
      </c>
      <c r="X45" s="69" t="str">
        <f t="shared" si="4"/>
        <v>1</v>
      </c>
      <c r="Y45" s="69" t="str">
        <f t="shared" si="5"/>
        <v>4</v>
      </c>
      <c r="Z45" s="70" t="str">
        <f>IF((IF(Tabla2[[#This Row],[Calculo1 ]]="1",_xlfn.IFS(W45="1",IF((J45/H45)&gt;100%,100%,J45/H45),W45="2",IF((J45/N45)&gt;100%,100%,J45/N45),W45="3","0%",W45="4","0")+Tabla2[[#This Row],[ III TRIM 20217]],_xlfn.IFS(W45="1",IF((J45/H45)&gt;100%,100%,J45/H45),W45="2",IF((J45/N45)&gt;100%,100%,J45/N45),W45="3","0%",W45="4","")))=100%,100%,(IF(Tabla2[[#This Row],[Calculo1 ]]="1",_xlfn.IFS(W45="1",IF((J45/H45)&gt;100%,100%,J45/H45),W45="2",IF((J45/N45)&gt;100%,100%,J45/N45),W45="3","0%",W45="4","0")+Tabla2[[#This Row],[ III TRIM 20217]],_xlfn.IFS(W45="1",IF((J45/H45)&gt;100%,100%,J45/H45),W45="2",IF((J45/N45)&gt;100%,100%,J45/N45),W45="3","0%",W45="4",""))))</f>
        <v>0%</v>
      </c>
      <c r="AA45" s="82" t="str">
        <f t="shared" si="6"/>
        <v/>
      </c>
      <c r="AB45" s="83">
        <f>_xlfn.IFNA(INDEX(Hoja1!$C$3:$C$230,MATCH(Tabla2[[#This Row],[Calculo5]],Hoja1!$B$3:$B$230,0)),"")</f>
        <v>9.9999999999999998E-17</v>
      </c>
      <c r="AC45" s="83" t="e">
        <f t="shared" si="7"/>
        <v>#DIV/0!</v>
      </c>
      <c r="AD45" s="84" t="str">
        <f t="shared" si="8"/>
        <v/>
      </c>
      <c r="AE45" s="108">
        <f>IF(IF(F45="","ESPECÍFICAR TIPO DE META",_xlfn.IFNA(_xlfn.IFS(SUM(I45:L45)=0,0%,SUM(I45:L45)&gt;0.001,(_xlfn.IFS(F45="INCREMENTO",SUM(I45:L45)/H45,F45="MANTENIMIENTO",SUM(I45:L45)/(H45*Tabla2[[#This Row],[N.X]])))),"ESPECÍFICAR TIPO DE META"))&gt;1,"100%",IF(F45="","ESPECÍFICAR TIPO DE META",_xlfn.IFNA(_xlfn.IFS(SUM(I45:L45)=0,0%,SUM(I45:L45)&gt;0.001,(_xlfn.IFS(F45="INCREMENTO",SUM(I45:L45)/H45,F45="MANTENIMIENTO",SUM(I45:L45)/(H45*Tabla2[[#This Row],[N.X]])))),"ESPECÍFICAR TIPO DE META")))</f>
        <v>1</v>
      </c>
      <c r="AF45" s="110" t="str">
        <f>'MIPG INSTITUCIONAL'!N51</f>
        <v xml:space="preserve">Se realizó un contrato CPS 187-CD-2021 para la actualización y mejora de la plataforma, enlace https://siaobserva.auditoria.gov.co/guess/cto_ficha_resumen_guess.aspx?idc=5832400&amp;ide=77e7a601-de84-489f-a5d7-f94eea114b57.  </v>
      </c>
      <c r="AG45" s="106" t="str">
        <f>'MIPG INSTITUCIONAL'!O51</f>
        <v>Recursos Humanos, Tecnológicos Y Financieros</v>
      </c>
      <c r="AH45" s="112" t="str">
        <f>'MIPG INSTITUCIONAL'!P51</f>
        <v>SAYF - ATENCION AL CIUDADANO</v>
      </c>
      <c r="AI45" s="57" t="str">
        <f>'MIPG INSTITUCIONAL'!P51</f>
        <v>SAYF - ATENCION AL CIUDADANO</v>
      </c>
    </row>
    <row r="46" spans="2:35" s="25" customFormat="1" ht="51" customHeight="1" thickBot="1" x14ac:dyDescent="0.3">
      <c r="B46" s="73" t="s">
        <v>385</v>
      </c>
      <c r="C46" s="76" t="s">
        <v>387</v>
      </c>
      <c r="D46" s="239" t="str">
        <f>'MIPG INSTITUCIONAL'!F52</f>
        <v>Actualizar la página web de la entidad con todos los trámites disponibles para realizarse en línea</v>
      </c>
      <c r="E46" s="74" t="str">
        <f>'MIPG INSTITUCIONAL'!G52</f>
        <v>Tramites en línea disponibles en la página web actualizados</v>
      </c>
      <c r="F46" s="75" t="s">
        <v>351</v>
      </c>
      <c r="G46" s="76">
        <f t="shared" si="0"/>
        <v>2</v>
      </c>
      <c r="H46" s="218">
        <f>'MIPG INSTITUCIONAL'!H52</f>
        <v>2</v>
      </c>
      <c r="I46" s="225">
        <f>'MIPG INSTITUCIONAL'!I52</f>
        <v>0</v>
      </c>
      <c r="J46" s="226">
        <f>'MIPG INSTITUCIONAL'!J52</f>
        <v>2</v>
      </c>
      <c r="K46" s="226">
        <f>'MIPG INSTITUCIONAL'!K52</f>
        <v>0</v>
      </c>
      <c r="L46" s="227">
        <f>'MIPG INSTITUCIONAL'!L52</f>
        <v>0</v>
      </c>
      <c r="M46" s="77"/>
      <c r="N46" s="78">
        <v>1</v>
      </c>
      <c r="O46" s="78"/>
      <c r="P46" s="101">
        <v>1</v>
      </c>
      <c r="Q46" s="100" t="str">
        <f t="shared" si="1"/>
        <v>SI</v>
      </c>
      <c r="R46" s="79">
        <f>'MIPG INSTITUCIONAL'!Q52</f>
        <v>0</v>
      </c>
      <c r="S46" s="80" t="str">
        <f>'MIPG INSTITUCIONAL'!R52</f>
        <v>x</v>
      </c>
      <c r="T46" s="80">
        <f>'MIPG INSTITUCIONAL'!S52</f>
        <v>0</v>
      </c>
      <c r="U46" s="81" t="str">
        <f>'MIPG INSTITUCIONAL'!T52</f>
        <v>x</v>
      </c>
      <c r="V46" s="69" t="str">
        <f t="shared" si="2"/>
        <v>4</v>
      </c>
      <c r="W46" s="69" t="str">
        <f t="shared" si="3"/>
        <v>2</v>
      </c>
      <c r="X46" s="69" t="str">
        <f t="shared" si="4"/>
        <v>4</v>
      </c>
      <c r="Y46" s="69" t="str">
        <f t="shared" si="5"/>
        <v>3</v>
      </c>
      <c r="Z46" s="70">
        <f>IF((IF(Tabla2[[#This Row],[Calculo1 ]]="1",_xlfn.IFS(W46="1",IF((J46/H46)&gt;100%,100%,J46/H46),W46="2",IF((J46/N46)&gt;100%,100%,J46/N46),W46="3","0%",W46="4","0")+Tabla2[[#This Row],[ III TRIM 20217]],_xlfn.IFS(W46="1",IF((J46/H46)&gt;100%,100%,J46/H46),W46="2",IF((J46/N46)&gt;100%,100%,J46/N46),W46="3","0%",W46="4","")))=100%,100%,(IF(Tabla2[[#This Row],[Calculo1 ]]="1",_xlfn.IFS(W46="1",IF((J46/H46)&gt;100%,100%,J46/H46),W46="2",IF((J46/N46)&gt;100%,100%,J46/N46),W46="3","0%",W46="4","0")+Tabla2[[#This Row],[ III TRIM 20217]],_xlfn.IFS(W46="1",IF((J46/H46)&gt;100%,100%,J46/H46),W46="2",IF((J46/N46)&gt;100%,100%,J46/N46),W46="3","0%",W46="4",""))))</f>
        <v>1</v>
      </c>
      <c r="AA46" s="82" t="str">
        <f t="shared" si="6"/>
        <v/>
      </c>
      <c r="AB46" s="83">
        <f>_xlfn.IFNA(INDEX(Hoja1!$C$3:$C$230,MATCH(Tabla2[[#This Row],[Calculo5]],Hoja1!$B$3:$B$230,0)),"")</f>
        <v>1</v>
      </c>
      <c r="AC46" s="83" t="str">
        <f t="shared" si="7"/>
        <v/>
      </c>
      <c r="AD46" s="84" t="str">
        <f t="shared" si="8"/>
        <v>0%</v>
      </c>
      <c r="AE46" s="108">
        <f>IF(IF(F46="","ESPECÍFICAR TIPO DE META",_xlfn.IFNA(_xlfn.IFS(SUM(I46:L46)=0,0%,SUM(I46:L46)&gt;0.001,(_xlfn.IFS(F46="INCREMENTO",SUM(I46:L46)/H46,F46="MANTENIMIENTO",SUM(I46:L46)/(H46*Tabla2[[#This Row],[N.X]])))),"ESPECÍFICAR TIPO DE META"))&gt;1,"100%",IF(F46="","ESPECÍFICAR TIPO DE META",_xlfn.IFNA(_xlfn.IFS(SUM(I46:L46)=0,0%,SUM(I46:L46)&gt;0.001,(_xlfn.IFS(F46="INCREMENTO",SUM(I46:L46)/H46,F46="MANTENIMIENTO",SUM(I46:L46)/(H46*Tabla2[[#This Row],[N.X]])))),"ESPECÍFICAR TIPO DE META")))</f>
        <v>1</v>
      </c>
      <c r="AF46" s="110" t="str">
        <f>'MIPG INSTITUCIONAL'!N52</f>
        <v>Los dos trámites en línea se encuentan disponibles en página web institucional. Link: http://visor.suit.gov.co/VisorSUIT/index.jsf?FI=16067 y http://visor.suit.gov.co/VisorSUIT/index.jsf?FI=16063</v>
      </c>
      <c r="AG46" s="106" t="str">
        <f>'MIPG INSTITUCIONAL'!O52</f>
        <v>Humanos Y Tecnológicos</v>
      </c>
      <c r="AH46" s="112" t="str">
        <f>'MIPG INSTITUCIONAL'!P52</f>
        <v>SAYF - SISTEMAS</v>
      </c>
      <c r="AI46" s="57" t="str">
        <f>'MIPG INSTITUCIONAL'!P52</f>
        <v>SAYF - SISTEMAS</v>
      </c>
    </row>
    <row r="47" spans="2:35" s="25" customFormat="1" ht="51" customHeight="1" thickBot="1" x14ac:dyDescent="0.3">
      <c r="B47" s="73" t="s">
        <v>385</v>
      </c>
      <c r="C47" s="76" t="s">
        <v>387</v>
      </c>
      <c r="D47" s="94" t="str">
        <f>'MIPG INSTITUCIONAL'!F53</f>
        <v>Inscribir trámites de la entidad en el Sistema único de Información de Trámites - SUIT y publicar enlaces en la página web.</v>
      </c>
      <c r="E47" s="74" t="str">
        <f>'MIPG INSTITUCIONAL'!G53</f>
        <v>Trámites de la entidad inscritos en SUIT y publicados en página web</v>
      </c>
      <c r="F47" s="75" t="s">
        <v>351</v>
      </c>
      <c r="G47" s="76">
        <f t="shared" si="0"/>
        <v>1</v>
      </c>
      <c r="H47" s="215">
        <f>'MIPG INSTITUCIONAL'!H53</f>
        <v>2</v>
      </c>
      <c r="I47" s="213">
        <f>'MIPG INSTITUCIONAL'!I53</f>
        <v>1.6</v>
      </c>
      <c r="J47" s="97">
        <f>'MIPG INSTITUCIONAL'!J53</f>
        <v>0</v>
      </c>
      <c r="K47" s="97">
        <f>'MIPG INSTITUCIONAL'!K53</f>
        <v>0</v>
      </c>
      <c r="L47" s="98">
        <f>'MIPG INSTITUCIONAL'!L53</f>
        <v>0.4</v>
      </c>
      <c r="M47" s="77">
        <v>2</v>
      </c>
      <c r="N47" s="78"/>
      <c r="O47" s="78"/>
      <c r="P47" s="101"/>
      <c r="Q47" s="100" t="str">
        <f t="shared" si="1"/>
        <v>SI</v>
      </c>
      <c r="R47" s="79" t="str">
        <f>'MIPG INSTITUCIONAL'!Q53</f>
        <v>x</v>
      </c>
      <c r="S47" s="80">
        <f>'MIPG INSTITUCIONAL'!R53</f>
        <v>0</v>
      </c>
      <c r="T47" s="80">
        <f>'MIPG INSTITUCIONAL'!S53</f>
        <v>0</v>
      </c>
      <c r="U47" s="81">
        <f>'MIPG INSTITUCIONAL'!T53</f>
        <v>0</v>
      </c>
      <c r="V47" s="69" t="e">
        <f t="shared" ca="1" si="2"/>
        <v>#NAME?</v>
      </c>
      <c r="W47" s="69" t="str">
        <f t="shared" si="3"/>
        <v>4</v>
      </c>
      <c r="X47" s="69" t="str">
        <f t="shared" si="4"/>
        <v>4</v>
      </c>
      <c r="Y47" s="69" t="e">
        <f t="shared" ca="1" si="5"/>
        <v>#NAME?</v>
      </c>
      <c r="Z47" s="70" t="e">
        <f ca="1">IF((IF(Tabla2[[#This Row],[Calculo1 ]]="1",_xlfn.IFS(W47="1",IF((J47/H47)&gt;100%,100%,J47/H47),W47="2",IF((J47/N47)&gt;100%,100%,J47/N47),W47="3","0%",W47="4","0")+Tabla2[[#This Row],[ III TRIM 20217]],_xlfn.IFS(W47="1",IF((J47/H47)&gt;100%,100%,J47/H47),W47="2",IF((J47/N47)&gt;100%,100%,J47/N47),W47="3","0%",W47="4","")))=100%,100%,(IF(Tabla2[[#This Row],[Calculo1 ]]="1",_xlfn.IFS(W47="1",IF((J47/H47)&gt;100%,100%,J47/H47),W47="2",IF((J47/N47)&gt;100%,100%,J47/N47),W47="3","0%",W47="4","0")+Tabla2[[#This Row],[ III TRIM 20217]],_xlfn.IFS(W47="1",IF((J47/H47)&gt;100%,100%,J47/H47),W47="2",IF((J47/N47)&gt;100%,100%,J47/N47),W47="3","0%",W47="4",""))))</f>
        <v>#NAME?</v>
      </c>
      <c r="AA47" s="82" t="e">
        <f t="shared" ca="1" si="6"/>
        <v>#NAME?</v>
      </c>
      <c r="AB47" s="83" t="e">
        <f ca="1">_xlfn.IFNA(INDEX(Hoja1!$C$3:$C$230,MATCH(Tabla2[[#This Row],[Calculo5]],Hoja1!$B$3:$B$230,0)),"")</f>
        <v>#NAME?</v>
      </c>
      <c r="AC47" s="83" t="str">
        <f t="shared" si="7"/>
        <v/>
      </c>
      <c r="AD47" s="84" t="e">
        <f t="shared" ca="1" si="8"/>
        <v>#NAME?</v>
      </c>
      <c r="AE47" s="108" t="e">
        <f ca="1">IF(IF(F47="","ESPECÍFICAR TIPO DE META",_xlfn.IFNA(_xlfn.IFS(SUM(I47:L47)=0,0%,SUM(I47:L47)&gt;0.001,(_xlfn.IFS(F47="INCREMENTO",SUM(I47:L47)/H47,F47="MANTENIMIENTO",SUM(I47:L47)/(H47*Tabla2[[#This Row],[N.X]])))),"ESPECÍFICAR TIPO DE META"))&gt;1,"100%",IF(F47="","ESPECÍFICAR TIPO DE META",_xlfn.IFNA(_xlfn.IFS(SUM(I47:L47)=0,0%,SUM(I47:L47)&gt;0.001,(_xlfn.IFS(F47="INCREMENTO",SUM(I47:L47)/H47,F47="MANTENIMIENTO",SUM(I47:L47)/(H47*Tabla2[[#This Row],[N.X]])))),"ESPECÍFICAR TIPO DE META")))</f>
        <v>#NAME?</v>
      </c>
      <c r="AF47" s="110" t="str">
        <f>'MIPG INSTITUCIONAL'!N53</f>
        <v>La entidad cuenta con los dos trámites que tiene  inscritos en el suit: "reconocimiento de clubes deportivos" y "renovación de reconocimiento deportivo". Los dos se encuentran publicados en la página web. El trámite "renovación de reconocimiento deportivo" está en proceso de ajuste en el tiempo en que se realiza el trámite. Los dos tramites estan publicados aumentar 100% http://visor.suit.gov.co/VisorSUIT/index.jsf?FI=16063 
https://inderbu.gov.co/escenarios/</v>
      </c>
      <c r="AG47" s="106" t="str">
        <f>'MIPG INSTITUCIONAL'!O53</f>
        <v>Recursos Humanos, Tecnológicos Y Financieros</v>
      </c>
      <c r="AH47" s="112" t="str">
        <f>'MIPG INSTITUCIONAL'!P53</f>
        <v>SAYF - ATENCION AL CIUDADANO</v>
      </c>
      <c r="AI47" s="57" t="str">
        <f>'MIPG INSTITUCIONAL'!P53</f>
        <v>SAYF - ATENCION AL CIUDADANO</v>
      </c>
    </row>
    <row r="48" spans="2:35" s="25" customFormat="1" ht="72" customHeight="1" thickBot="1" x14ac:dyDescent="0.3">
      <c r="B48" s="73" t="s">
        <v>385</v>
      </c>
      <c r="C48" s="76" t="s">
        <v>387</v>
      </c>
      <c r="D48" s="239" t="str">
        <f>'MIPG INSTITUCIONAL'!F54</f>
        <v xml:space="preserve">Mantener actualizadas página web y redes sociales de la entidad con la información sobre los diferentes mecanismos de participación ciudadana </v>
      </c>
      <c r="E48" s="74" t="str">
        <f>'MIPG INSTITUCIONAL'!G54</f>
        <v xml:space="preserve">Página web y redes sociales actualizadas con información sobre mecanismos de participación ciudadana </v>
      </c>
      <c r="F48" s="75" t="s">
        <v>347</v>
      </c>
      <c r="G48" s="76">
        <f t="shared" si="0"/>
        <v>4</v>
      </c>
      <c r="H48" s="215">
        <f>'MIPG INSTITUCIONAL'!H54</f>
        <v>3</v>
      </c>
      <c r="I48" s="225">
        <f>'MIPG INSTITUCIONAL'!I54</f>
        <v>3</v>
      </c>
      <c r="J48" s="226">
        <f>'MIPG INSTITUCIONAL'!J54</f>
        <v>3</v>
      </c>
      <c r="K48" s="226">
        <f>'MIPG INSTITUCIONAL'!K54</f>
        <v>3</v>
      </c>
      <c r="L48" s="227">
        <f>'MIPG INSTITUCIONAL'!L54</f>
        <v>3</v>
      </c>
      <c r="M48" s="77">
        <v>3</v>
      </c>
      <c r="N48" s="78">
        <v>3</v>
      </c>
      <c r="O48" s="78">
        <v>3</v>
      </c>
      <c r="P48" s="101">
        <v>3</v>
      </c>
      <c r="Q48" s="100" t="str">
        <f t="shared" si="1"/>
        <v>SI</v>
      </c>
      <c r="R48" s="79" t="str">
        <f>'MIPG INSTITUCIONAL'!Q54</f>
        <v>x</v>
      </c>
      <c r="S48" s="80" t="str">
        <f>'MIPG INSTITUCIONAL'!R54</f>
        <v>x</v>
      </c>
      <c r="T48" s="80" t="str">
        <f>'MIPG INSTITUCIONAL'!S54</f>
        <v>x</v>
      </c>
      <c r="U48" s="81" t="str">
        <f>'MIPG INSTITUCIONAL'!T54</f>
        <v>x</v>
      </c>
      <c r="V48" s="69" t="str">
        <f t="shared" si="2"/>
        <v>2</v>
      </c>
      <c r="W48" s="69" t="str">
        <f t="shared" si="3"/>
        <v>2</v>
      </c>
      <c r="X48" s="69" t="str">
        <f t="shared" si="4"/>
        <v>2</v>
      </c>
      <c r="Y48" s="69" t="e">
        <f t="shared" ca="1" si="5"/>
        <v>#NAME?</v>
      </c>
      <c r="Z48" s="70">
        <f>IF((IF(Tabla2[[#This Row],[Calculo1 ]]="1",_xlfn.IFS(W48="1",IF((J48/H48)&gt;100%,100%,J48/H48),W48="2",IF((J48/N48)&gt;100%,100%,J48/N48),W48="3","0%",W48="4","0")+Tabla2[[#This Row],[ III TRIM 20217]],_xlfn.IFS(W48="1",IF((J48/H48)&gt;100%,100%,J48/H48),W48="2",IF((J48/N48)&gt;100%,100%,J48/N48),W48="3","0%",W48="4","")))=100%,100%,(IF(Tabla2[[#This Row],[Calculo1 ]]="1",_xlfn.IFS(W48="1",IF((J48/H48)&gt;100%,100%,J48/H48),W48="2",IF((J48/N48)&gt;100%,100%,J48/N48),W48="3","0%",W48="4","0")+Tabla2[[#This Row],[ III TRIM 20217]],_xlfn.IFS(W48="1",IF((J48/H48)&gt;100%,100%,J48/H48),W48="2",IF((J48/N48)&gt;100%,100%,J48/N48),W48="3","0%",W48="4",""))))</f>
        <v>1</v>
      </c>
      <c r="AA48" s="82">
        <f t="shared" si="6"/>
        <v>1</v>
      </c>
      <c r="AB48" s="83">
        <v>0.67</v>
      </c>
      <c r="AC48" s="83">
        <f t="shared" si="7"/>
        <v>1</v>
      </c>
      <c r="AD48" s="84" t="e">
        <f t="shared" ca="1" si="8"/>
        <v>#NAME?</v>
      </c>
      <c r="AE48" s="108" t="e">
        <f ca="1">IF(IF(F48="","ESPECÍFICAR TIPO DE META",_xlfn.IFNA(_xlfn.IFS(SUM(I48:L48)=0,0%,SUM(I48:L48)&gt;0.001,(_xlfn.IFS(F48="INCREMENTO",SUM(I48:L48)/H48,F48="MANTENIMIENTO",SUM(I48:L48)/(H48*Tabla2[[#This Row],[N.X]])))),"ESPECÍFICAR TIPO DE META"))&gt;1,"100%",IF(F48="","ESPECÍFICAR TIPO DE META",_xlfn.IFNA(_xlfn.IFS(SUM(I48:L48)=0,0%,SUM(I48:L48)&gt;0.001,(_xlfn.IFS(F48="INCREMENTO",SUM(I48:L48)/H48,F48="MANTENIMIENTO",SUM(I48:L48)/(H48*Tabla2[[#This Row],[N.X]])))),"ESPECÍFICAR TIPO DE META")))</f>
        <v>#NAME?</v>
      </c>
      <c r="AF48" s="110" t="str">
        <f>'MIPG INSTITUCIONAL'!N54</f>
        <v>Se encuentra publicada la información  actualizada en la página web y redes sociales.    https://twitter.com/somosinderbu?ref_src=twsrc%5Egoogle%7Ctwcamp%5Eserp%7Ctwgr%5Eauthor                                                            https://www.instagram.com/somosinderbu/?hl=es                                                                 
https://web.facebook.com/inderbu?hc_ref=ARSJEZY0Da67zOAfT82wEA0ZhwLJZSpoAbpHt33OKmQNzvIM0nVMPlvSfEFQ3Olz0xg&amp;fref=nf&amp;__xts__[0]=68.ARCZVHMHZLeCJlO2KitYWTKc3hC-GjAOoy6KRJ_ouAoHZqGHsWBnnZl86pI8sgm4-DUfZZmifKsXV8pANhhi4X_l0srSuqHPuvTxtg1S3NT6W1X_0d88wxL9TBjQ8E8IW1YMRiPw693H05HmDQ_1CmS14Zd6yG2S6LtlLutfQ4rlOB0PktshFeo_M2MFuainbtRVTQCaQ0J6gCPbQKotV2Fxx5cEAYT58IZxJwr0nNGGL-AU9kstjR1mVl8HFItTgS6G5eDqR39p51vX39QGoOK7aOsUct1K&amp;_rdc=1&amp;_rdr
www.inderbu.gov.co</v>
      </c>
      <c r="AG48" s="106" t="str">
        <f>'MIPG INSTITUCIONAL'!O54</f>
        <v>Recursos Humanos Y Tecnológicos</v>
      </c>
      <c r="AH48" s="112" t="str">
        <f>'MIPG INSTITUCIONAL'!P54</f>
        <v>SAYF - SISTEMAS- ATENCION AL CIUDADANO Y PARTICIPACION CIUDADANA</v>
      </c>
      <c r="AI48" s="57" t="str">
        <f>'MIPG INSTITUCIONAL'!P54</f>
        <v>SAYF - SISTEMAS- ATENCION AL CIUDADANO Y PARTICIPACION CIUDADANA</v>
      </c>
    </row>
    <row r="49" spans="2:35" s="25" customFormat="1" ht="51" customHeight="1" thickBot="1" x14ac:dyDescent="0.3">
      <c r="B49" s="73" t="s">
        <v>385</v>
      </c>
      <c r="C49" s="76" t="s">
        <v>387</v>
      </c>
      <c r="D49" s="94" t="str">
        <f>'MIPG INSTITUCIONAL'!F55</f>
        <v>Habilitar los mecanismos de participación ciudadana digitales en página web y presencial</v>
      </c>
      <c r="E49" s="74" t="str">
        <f>'MIPG INSTITUCIONAL'!G55</f>
        <v>Mecanismos de Participación Ciudadana habilitados por la entidad en página web y en oficinas de INDERBU</v>
      </c>
      <c r="F49" s="75" t="s">
        <v>351</v>
      </c>
      <c r="G49" s="76">
        <f t="shared" si="0"/>
        <v>1</v>
      </c>
      <c r="H49" s="215">
        <f>'MIPG INSTITUCIONAL'!H55</f>
        <v>1</v>
      </c>
      <c r="I49" s="225">
        <f>'MIPG INSTITUCIONAL'!I55</f>
        <v>0</v>
      </c>
      <c r="J49" s="226">
        <f>'MIPG INSTITUCIONAL'!J55</f>
        <v>0</v>
      </c>
      <c r="K49" s="226">
        <f>'MIPG INSTITUCIONAL'!K55</f>
        <v>1</v>
      </c>
      <c r="L49" s="227">
        <f>'MIPG INSTITUCIONAL'!L55</f>
        <v>0</v>
      </c>
      <c r="M49" s="77"/>
      <c r="N49" s="78"/>
      <c r="O49" s="78">
        <v>1</v>
      </c>
      <c r="P49" s="101"/>
      <c r="Q49" s="100" t="str">
        <f t="shared" si="1"/>
        <v>SI</v>
      </c>
      <c r="R49" s="79">
        <f>'MIPG INSTITUCIONAL'!Q55</f>
        <v>0</v>
      </c>
      <c r="S49" s="80">
        <f>'MIPG INSTITUCIONAL'!R55</f>
        <v>0</v>
      </c>
      <c r="T49" s="80" t="str">
        <f>'MIPG INSTITUCIONAL'!S55</f>
        <v>x</v>
      </c>
      <c r="U49" s="81">
        <f>'MIPG INSTITUCIONAL'!T55</f>
        <v>0</v>
      </c>
      <c r="V49" s="69" t="str">
        <f t="shared" si="2"/>
        <v>4</v>
      </c>
      <c r="W49" s="69" t="str">
        <f t="shared" si="3"/>
        <v>4</v>
      </c>
      <c r="X49" s="69" t="str">
        <f t="shared" si="4"/>
        <v>2</v>
      </c>
      <c r="Y49" s="69" t="str">
        <f t="shared" si="5"/>
        <v>4</v>
      </c>
      <c r="Z49" s="70" t="str">
        <f>IF((IF(Tabla2[[#This Row],[Calculo1 ]]="1",_xlfn.IFS(W49="1",IF((J49/H49)&gt;100%,100%,J49/H49),W49="2",IF((J49/N49)&gt;100%,100%,J49/N49),W49="3","0%",W49="4","0")+Tabla2[[#This Row],[ III TRIM 20217]],_xlfn.IFS(W49="1",IF((J49/H49)&gt;100%,100%,J49/H49),W49="2",IF((J49/N49)&gt;100%,100%,J49/N49),W49="3","0%",W49="4","")))=100%,100%,(IF(Tabla2[[#This Row],[Calculo1 ]]="1",_xlfn.IFS(W49="1",IF((J49/H49)&gt;100%,100%,J49/H49),W49="2",IF((J49/N49)&gt;100%,100%,J49/N49),W49="3","0%",W49="4","0")+Tabla2[[#This Row],[ III TRIM 20217]],_xlfn.IFS(W49="1",IF((J49/H49)&gt;100%,100%,J49/H49),W49="2",IF((J49/N49)&gt;100%,100%,J49/N49),W49="3","0%",W49="4",""))))</f>
        <v/>
      </c>
      <c r="AA49" s="82" t="str">
        <f t="shared" si="6"/>
        <v/>
      </c>
      <c r="AB49" s="83" t="str">
        <f>_xlfn.IFNA(INDEX(Hoja1!$C$3:$C$230,MATCH(Tabla2[[#This Row],[Calculo5]],Hoja1!$B$3:$B$230,0)),"")</f>
        <v/>
      </c>
      <c r="AC49" s="83">
        <f t="shared" si="7"/>
        <v>1</v>
      </c>
      <c r="AD49" s="84" t="str">
        <f t="shared" si="8"/>
        <v/>
      </c>
      <c r="AE49" s="108">
        <f>IF(IF(F49="","ESPECÍFICAR TIPO DE META",_xlfn.IFNA(_xlfn.IFS(SUM(I49:L49)=0,0%,SUM(I49:L49)&gt;0.001,(_xlfn.IFS(F49="INCREMENTO",SUM(I49:L49)/H49,F49="MANTENIMIENTO",SUM(I49:L49)/(H49*Tabla2[[#This Row],[N.X]])))),"ESPECÍFICAR TIPO DE META"))&gt;1,"100%",IF(F49="","ESPECÍFICAR TIPO DE META",_xlfn.IFNA(_xlfn.IFS(SUM(I49:L49)=0,0%,SUM(I49:L49)&gt;0.001,(_xlfn.IFS(F49="INCREMENTO",SUM(I49:L49)/H49,F49="MANTENIMIENTO",SUM(I49:L49)/(H49*Tabla2[[#This Row],[N.X]])))),"ESPECÍFICAR TIPO DE META")))</f>
        <v>1</v>
      </c>
      <c r="AF49" s="110" t="str">
        <f>'MIPG INSTITUCIONAL'!N55</f>
        <v>Se encuentran habilitados los mecanismos de Participación Ciudadana en página web y oficinas INDERBU. Se recomienda por parte de la Secretaría de Planeación la implementación del menú PARTICIPA en la página web, de acuerdo a los líneamientos MINTIC.</v>
      </c>
      <c r="AG49" s="106" t="str">
        <f>'MIPG INSTITUCIONAL'!O55</f>
        <v>Recursos Humanos Y Tecnológicos</v>
      </c>
      <c r="AH49" s="112" t="str">
        <f>'MIPG INSTITUCIONAL'!P55</f>
        <v>SAYF - PRENSA</v>
      </c>
      <c r="AI49" s="57" t="str">
        <f>'MIPG INSTITUCIONAL'!P55</f>
        <v>SAYF - PRENSA</v>
      </c>
    </row>
    <row r="50" spans="2:35" s="25" customFormat="1" ht="51" customHeight="1" thickBot="1" x14ac:dyDescent="0.3">
      <c r="B50" s="73" t="s">
        <v>385</v>
      </c>
      <c r="C50" s="76" t="s">
        <v>387</v>
      </c>
      <c r="D50" s="239" t="str">
        <f>'MIPG INSTITUCIONAL'!F56</f>
        <v>Publicar en la sección "transparencia y acceso a la información pública" de la página web oficial de la entidad, información actualizada sobre el registro de activos de información.</v>
      </c>
      <c r="E50" s="74" t="str">
        <f>'MIPG INSTITUCIONAL'!G56</f>
        <v xml:space="preserve">Página web actualizada con el registro de activos de información </v>
      </c>
      <c r="F50" s="75" t="s">
        <v>351</v>
      </c>
      <c r="G50" s="76">
        <f t="shared" si="0"/>
        <v>1</v>
      </c>
      <c r="H50" s="215">
        <f>'MIPG INSTITUCIONAL'!H56</f>
        <v>1</v>
      </c>
      <c r="I50" s="225">
        <f>'MIPG INSTITUCIONAL'!I56</f>
        <v>0</v>
      </c>
      <c r="J50" s="226">
        <f>'MIPG INSTITUCIONAL'!J56</f>
        <v>1</v>
      </c>
      <c r="K50" s="226">
        <f>'MIPG INSTITUCIONAL'!K56</f>
        <v>0</v>
      </c>
      <c r="L50" s="227">
        <f>'MIPG INSTITUCIONAL'!L56</f>
        <v>0</v>
      </c>
      <c r="M50" s="77"/>
      <c r="N50" s="78">
        <v>1</v>
      </c>
      <c r="O50" s="78"/>
      <c r="P50" s="101"/>
      <c r="Q50" s="100" t="str">
        <f t="shared" si="1"/>
        <v>SI</v>
      </c>
      <c r="R50" s="79">
        <f>'MIPG INSTITUCIONAL'!Q56</f>
        <v>0</v>
      </c>
      <c r="S50" s="80" t="str">
        <f>'MIPG INSTITUCIONAL'!R56</f>
        <v>x</v>
      </c>
      <c r="T50" s="80">
        <f>'MIPG INSTITUCIONAL'!S56</f>
        <v>0</v>
      </c>
      <c r="U50" s="81">
        <f>'MIPG INSTITUCIONAL'!T56</f>
        <v>0</v>
      </c>
      <c r="V50" s="69" t="str">
        <f t="shared" si="2"/>
        <v>4</v>
      </c>
      <c r="W50" s="69" t="str">
        <f t="shared" si="3"/>
        <v>2</v>
      </c>
      <c r="X50" s="69" t="str">
        <f t="shared" si="4"/>
        <v>4</v>
      </c>
      <c r="Y50" s="69" t="str">
        <f t="shared" si="5"/>
        <v>4</v>
      </c>
      <c r="Z50" s="70">
        <f>IF((IF(Tabla2[[#This Row],[Calculo1 ]]="1",_xlfn.IFS(W50="1",IF((J50/H50)&gt;100%,100%,J50/H50),W50="2",IF((J50/N50)&gt;100%,100%,J50/N50),W50="3","0%",W50="4","0")+Tabla2[[#This Row],[ III TRIM 20217]],_xlfn.IFS(W50="1",IF((J50/H50)&gt;100%,100%,J50/H50),W50="2",IF((J50/N50)&gt;100%,100%,J50/N50),W50="3","0%",W50="4","")))=100%,100%,(IF(Tabla2[[#This Row],[Calculo1 ]]="1",_xlfn.IFS(W50="1",IF((J50/H50)&gt;100%,100%,J50/H50),W50="2",IF((J50/N50)&gt;100%,100%,J50/N50),W50="3","0%",W50="4","0")+Tabla2[[#This Row],[ III TRIM 20217]],_xlfn.IFS(W50="1",IF((J50/H50)&gt;100%,100%,J50/H50),W50="2",IF((J50/N50)&gt;100%,100%,J50/N50),W50="3","0%",W50="4",""))))</f>
        <v>1</v>
      </c>
      <c r="AA50" s="82" t="str">
        <f t="shared" si="6"/>
        <v/>
      </c>
      <c r="AB50" s="83">
        <f>_xlfn.IFNA(INDEX(Hoja1!$C$3:$C$230,MATCH(Tabla2[[#This Row],[Calculo5]],Hoja1!$B$3:$B$230,0)),"")</f>
        <v>1</v>
      </c>
      <c r="AC50" s="83" t="str">
        <f t="shared" si="7"/>
        <v/>
      </c>
      <c r="AD50" s="84" t="str">
        <f t="shared" si="8"/>
        <v/>
      </c>
      <c r="AE50" s="108">
        <f>IF(IF(F50="","ESPECÍFICAR TIPO DE META",_xlfn.IFNA(_xlfn.IFS(SUM(I50:L50)=0,0%,SUM(I50:L50)&gt;0.001,(_xlfn.IFS(F50="INCREMENTO",SUM(I50:L50)/H50,F50="MANTENIMIENTO",SUM(I50:L50)/(H50*Tabla2[[#This Row],[N.X]])))),"ESPECÍFICAR TIPO DE META"))&gt;1,"100%",IF(F50="","ESPECÍFICAR TIPO DE META",_xlfn.IFNA(_xlfn.IFS(SUM(I50:L50)=0,0%,SUM(I50:L50)&gt;0.001,(_xlfn.IFS(F50="INCREMENTO",SUM(I50:L50)/H50,F50="MANTENIMIENTO",SUM(I50:L50)/(H50*Tabla2[[#This Row],[N.X]])))),"ESPECÍFICAR TIPO DE META")))</f>
        <v>1</v>
      </c>
      <c r="AF50" s="110" t="str">
        <f>'MIPG INSTITUCIONAL'!N56</f>
        <v>Se cuenta con la información en la página web, publicado en el siguiente enlace: https://inderbu.gov.co/wp-content/uploads/2022/04/TABLAS-DE-CONTROL-DE-ACCESO-INDERBU-1.xlsx</v>
      </c>
      <c r="AG50" s="106" t="str">
        <f>'MIPG INSTITUCIONAL'!O56</f>
        <v>Recursos Humanos Y Tecnológicos</v>
      </c>
      <c r="AH50" s="112" t="str">
        <f>'MIPG INSTITUCIONAL'!P56</f>
        <v>SAYF - SISTEMAS- PRENSA Y GESTION DOCUMENTAL</v>
      </c>
      <c r="AI50" s="57" t="str">
        <f>'MIPG INSTITUCIONAL'!P56</f>
        <v>SAYF - SISTEMAS- PRENSA Y GESTION DOCUMENTAL</v>
      </c>
    </row>
    <row r="51" spans="2:35" s="25" customFormat="1" ht="51" customHeight="1" thickBot="1" x14ac:dyDescent="0.3">
      <c r="B51" s="73" t="s">
        <v>385</v>
      </c>
      <c r="C51" s="76" t="s">
        <v>387</v>
      </c>
      <c r="D51" s="94" t="str">
        <f>'MIPG INSTITUCIONAL'!F57</f>
        <v xml:space="preserve">Actualizar en la página web el ítem Habeas Data - base de datos </v>
      </c>
      <c r="E51" s="74" t="str">
        <f>'MIPG INSTITUCIONAL'!G57</f>
        <v>Ítem Habeas data - base de datos actualizada en página web</v>
      </c>
      <c r="F51" s="75" t="s">
        <v>351</v>
      </c>
      <c r="G51" s="76">
        <f t="shared" si="0"/>
        <v>1</v>
      </c>
      <c r="H51" s="215">
        <f>'MIPG INSTITUCIONAL'!H57</f>
        <v>1</v>
      </c>
      <c r="I51" s="225">
        <f>'MIPG INSTITUCIONAL'!I57</f>
        <v>0</v>
      </c>
      <c r="J51" s="226">
        <f>'MIPG INSTITUCIONAL'!J57</f>
        <v>0</v>
      </c>
      <c r="K51" s="226">
        <f>'MIPG INSTITUCIONAL'!K57</f>
        <v>1</v>
      </c>
      <c r="L51" s="227">
        <f>'MIPG INSTITUCIONAL'!L57</f>
        <v>0</v>
      </c>
      <c r="M51" s="77"/>
      <c r="N51" s="78"/>
      <c r="O51" s="78">
        <v>1</v>
      </c>
      <c r="P51" s="101"/>
      <c r="Q51" s="100" t="str">
        <f t="shared" si="1"/>
        <v>SI</v>
      </c>
      <c r="R51" s="79">
        <f>'MIPG INSTITUCIONAL'!Q57</f>
        <v>0</v>
      </c>
      <c r="S51" s="80">
        <f>'MIPG INSTITUCIONAL'!R57</f>
        <v>0</v>
      </c>
      <c r="T51" s="80" t="str">
        <f>'MIPG INSTITUCIONAL'!S57</f>
        <v>x</v>
      </c>
      <c r="U51" s="81">
        <f>'MIPG INSTITUCIONAL'!T57</f>
        <v>0</v>
      </c>
      <c r="V51" s="69" t="str">
        <f t="shared" si="2"/>
        <v>4</v>
      </c>
      <c r="W51" s="69" t="str">
        <f t="shared" si="3"/>
        <v>4</v>
      </c>
      <c r="X51" s="69" t="str">
        <f t="shared" si="4"/>
        <v>2</v>
      </c>
      <c r="Y51" s="69" t="str">
        <f t="shared" si="5"/>
        <v>4</v>
      </c>
      <c r="Z51" s="70" t="str">
        <f>IF((IF(Tabla2[[#This Row],[Calculo1 ]]="1",_xlfn.IFS(W51="1",IF((J51/H51)&gt;100%,100%,J51/H51),W51="2",IF((J51/N51)&gt;100%,100%,J51/N51),W51="3","0%",W51="4","0")+Tabla2[[#This Row],[ III TRIM 20217]],_xlfn.IFS(W51="1",IF((J51/H51)&gt;100%,100%,J51/H51),W51="2",IF((J51/N51)&gt;100%,100%,J51/N51),W51="3","0%",W51="4","")))=100%,100%,(IF(Tabla2[[#This Row],[Calculo1 ]]="1",_xlfn.IFS(W51="1",IF((J51/H51)&gt;100%,100%,J51/H51),W51="2",IF((J51/N51)&gt;100%,100%,J51/N51),W51="3","0%",W51="4","0")+Tabla2[[#This Row],[ III TRIM 20217]],_xlfn.IFS(W51="1",IF((J51/H51)&gt;100%,100%,J51/H51),W51="2",IF((J51/N51)&gt;100%,100%,J51/N51),W51="3","0%",W51="4",""))))</f>
        <v/>
      </c>
      <c r="AA51" s="82" t="str">
        <f t="shared" si="6"/>
        <v/>
      </c>
      <c r="AB51" s="83" t="str">
        <f>_xlfn.IFNA(INDEX(Hoja1!$C$3:$C$230,MATCH(Tabla2[[#This Row],[Calculo5]],Hoja1!$B$3:$B$230,0)),"")</f>
        <v/>
      </c>
      <c r="AC51" s="83">
        <f t="shared" si="7"/>
        <v>1</v>
      </c>
      <c r="AD51" s="84" t="str">
        <f t="shared" si="8"/>
        <v/>
      </c>
      <c r="AE51" s="108">
        <f>IF(IF(F51="","ESPECÍFICAR TIPO DE META",_xlfn.IFNA(_xlfn.IFS(SUM(I51:L51)=0,0%,SUM(I51:L51)&gt;0.001,(_xlfn.IFS(F51="INCREMENTO",SUM(I51:L51)/H51,F51="MANTENIMIENTO",SUM(I51:L51)/(H51*Tabla2[[#This Row],[N.X]])))),"ESPECÍFICAR TIPO DE META"))&gt;1,"100%",IF(F51="","ESPECÍFICAR TIPO DE META",_xlfn.IFNA(_xlfn.IFS(SUM(I51:L51)=0,0%,SUM(I51:L51)&gt;0.001,(_xlfn.IFS(F51="INCREMENTO",SUM(I51:L51)/H51,F51="MANTENIMIENTO",SUM(I51:L51)/(H51*Tabla2[[#This Row],[N.X]])))),"ESPECÍFICAR TIPO DE META")))</f>
        <v>1</v>
      </c>
      <c r="AF51" s="110" t="str">
        <f>'MIPG INSTITUCIONAL'!N57</f>
        <v>Se encuentra la base de datos actualizada, link de evidencia presentada: https://inderbu.gov.co/wp-content/uploads/2019/08/REGISTRO-BASES-DE-DATOS.jpg</v>
      </c>
      <c r="AG51" s="106" t="str">
        <f>'MIPG INSTITUCIONAL'!O57</f>
        <v>Recursos Humanos Y Tecnológicos</v>
      </c>
      <c r="AH51" s="112" t="str">
        <f>'MIPG INSTITUCIONAL'!P57</f>
        <v>SAYF - SISTEMAS</v>
      </c>
      <c r="AI51" s="57" t="str">
        <f>'MIPG INSTITUCIONAL'!P57</f>
        <v>SAYF - SISTEMAS</v>
      </c>
    </row>
    <row r="52" spans="2:35" s="25" customFormat="1" ht="78.95" customHeight="1" thickBot="1" x14ac:dyDescent="0.3">
      <c r="B52" s="73" t="s">
        <v>385</v>
      </c>
      <c r="C52" s="76" t="s">
        <v>387</v>
      </c>
      <c r="D52" s="94" t="str">
        <f>'MIPG INSTITUCIONAL'!F58</f>
        <v>Publicar en el enlace de Transparencia e Instrumentos de Información Única lo correspondiente  al Proceso de Gestión Documental</v>
      </c>
      <c r="E52" s="74" t="str">
        <f>'MIPG INSTITUCIONAL'!G58</f>
        <v>Proceso de gestión documental publicado en enlace de Transparencia e Instrumentos de Información Única</v>
      </c>
      <c r="F52" s="75" t="s">
        <v>351</v>
      </c>
      <c r="G52" s="76">
        <f t="shared" si="0"/>
        <v>1</v>
      </c>
      <c r="H52" s="215">
        <f>'MIPG INSTITUCIONAL'!H58</f>
        <v>1</v>
      </c>
      <c r="I52" s="225">
        <f>'MIPG INSTITUCIONAL'!I58</f>
        <v>0</v>
      </c>
      <c r="J52" s="226">
        <f>'MIPG INSTITUCIONAL'!J58</f>
        <v>0</v>
      </c>
      <c r="K52" s="226">
        <f>'MIPG INSTITUCIONAL'!K58</f>
        <v>1</v>
      </c>
      <c r="L52" s="227">
        <f>'MIPG INSTITUCIONAL'!L58</f>
        <v>0</v>
      </c>
      <c r="M52" s="77"/>
      <c r="N52" s="78"/>
      <c r="O52" s="78">
        <v>1</v>
      </c>
      <c r="P52" s="101"/>
      <c r="Q52" s="100" t="str">
        <f t="shared" si="1"/>
        <v>SI</v>
      </c>
      <c r="R52" s="79">
        <f>'MIPG INSTITUCIONAL'!Q58</f>
        <v>0</v>
      </c>
      <c r="S52" s="80">
        <f>'MIPG INSTITUCIONAL'!R58</f>
        <v>0</v>
      </c>
      <c r="T52" s="80" t="str">
        <f>'MIPG INSTITUCIONAL'!S58</f>
        <v>x</v>
      </c>
      <c r="U52" s="81">
        <f>'MIPG INSTITUCIONAL'!T58</f>
        <v>0</v>
      </c>
      <c r="V52" s="69" t="str">
        <f t="shared" si="2"/>
        <v>4</v>
      </c>
      <c r="W52" s="69" t="str">
        <f t="shared" si="3"/>
        <v>4</v>
      </c>
      <c r="X52" s="69" t="str">
        <f t="shared" si="4"/>
        <v>2</v>
      </c>
      <c r="Y52" s="69" t="str">
        <f t="shared" si="5"/>
        <v>4</v>
      </c>
      <c r="Z52" s="70" t="str">
        <f>IF((IF(Tabla2[[#This Row],[Calculo1 ]]="1",_xlfn.IFS(W52="1",IF((J52/H52)&gt;100%,100%,J52/H52),W52="2",IF((J52/N52)&gt;100%,100%,J52/N52),W52="3","0%",W52="4","0")+Tabla2[[#This Row],[ III TRIM 20217]],_xlfn.IFS(W52="1",IF((J52/H52)&gt;100%,100%,J52/H52),W52="2",IF((J52/N52)&gt;100%,100%,J52/N52),W52="3","0%",W52="4","")))=100%,100%,(IF(Tabla2[[#This Row],[Calculo1 ]]="1",_xlfn.IFS(W52="1",IF((J52/H52)&gt;100%,100%,J52/H52),W52="2",IF((J52/N52)&gt;100%,100%,J52/N52),W52="3","0%",W52="4","0")+Tabla2[[#This Row],[ III TRIM 20217]],_xlfn.IFS(W52="1",IF((J52/H52)&gt;100%,100%,J52/H52),W52="2",IF((J52/N52)&gt;100%,100%,J52/N52),W52="3","0%",W52="4",""))))</f>
        <v/>
      </c>
      <c r="AA52" s="82" t="str">
        <f t="shared" si="6"/>
        <v/>
      </c>
      <c r="AB52" s="83" t="str">
        <f>_xlfn.IFNA(INDEX(Hoja1!$C$3:$C$230,MATCH(Tabla2[[#This Row],[Calculo5]],Hoja1!$B$3:$B$230,0)),"")</f>
        <v/>
      </c>
      <c r="AC52" s="83">
        <f t="shared" si="7"/>
        <v>1</v>
      </c>
      <c r="AD52" s="84" t="str">
        <f t="shared" si="8"/>
        <v/>
      </c>
      <c r="AE52" s="108">
        <f>IF(IF(F52="","ESPECÍFICAR TIPO DE META",_xlfn.IFNA(_xlfn.IFS(SUM(I52:L52)=0,0%,SUM(I52:L52)&gt;0.001,(_xlfn.IFS(F52="INCREMENTO",SUM(I52:L52)/H52,F52="MANTENIMIENTO",SUM(I52:L52)/(H52*Tabla2[[#This Row],[N.X]])))),"ESPECÍFICAR TIPO DE META"))&gt;1,"100%",IF(F52="","ESPECÍFICAR TIPO DE META",_xlfn.IFNA(_xlfn.IFS(SUM(I52:L52)=0,0%,SUM(I52:L52)&gt;0.001,(_xlfn.IFS(F52="INCREMENTO",SUM(I52:L52)/H52,F52="MANTENIMIENTO",SUM(I52:L52)/(H52*Tabla2[[#This Row],[N.X]])))),"ESPECÍFICAR TIPO DE META")))</f>
        <v>1</v>
      </c>
      <c r="AF52" s="110" t="str">
        <f>'MIPG INSTITUCIONAL'!N58</f>
        <v xml:space="preserve">Pendiente link del proceso de gestión documental en enlace de Transparencia https://inderbu.gov.co/transparencia/ no se encuentra disponible el documento </v>
      </c>
      <c r="AG52" s="106" t="str">
        <f>'MIPG INSTITUCIONAL'!O58</f>
        <v>Recursos Humanos Y Tecnológicos</v>
      </c>
      <c r="AH52" s="112" t="str">
        <f>'MIPG INSTITUCIONAL'!P58</f>
        <v>SAYF - SISTEMAS - PRENSA- GESTION DOCUMENTAL</v>
      </c>
      <c r="AI52" s="57" t="str">
        <f>'MIPG INSTITUCIONAL'!P58</f>
        <v>SAYF - SISTEMAS - PRENSA- GESTION DOCUMENTAL</v>
      </c>
    </row>
    <row r="53" spans="2:35" s="25" customFormat="1" ht="51" customHeight="1" thickBot="1" x14ac:dyDescent="0.3">
      <c r="B53" s="73" t="s">
        <v>385</v>
      </c>
      <c r="C53" s="76" t="s">
        <v>387</v>
      </c>
      <c r="D53" s="94" t="str">
        <f>'MIPG INSTITUCIONAL'!F59</f>
        <v>Elaborar el Formato de Seguimiento del Indicador de Gestión de los procesos de la entidad</v>
      </c>
      <c r="E53" s="74" t="str">
        <f>'MIPG INSTITUCIONAL'!G59</f>
        <v>Formato de Seguimiento del Indicador de gestión de los procesos de la entidad elaborado</v>
      </c>
      <c r="F53" s="75" t="s">
        <v>351</v>
      </c>
      <c r="G53" s="76">
        <f t="shared" si="0"/>
        <v>1</v>
      </c>
      <c r="H53" s="215">
        <f>'MIPG INSTITUCIONAL'!H59</f>
        <v>1</v>
      </c>
      <c r="I53" s="211">
        <f>'MIPG INSTITUCIONAL'!I59</f>
        <v>0</v>
      </c>
      <c r="J53" s="97">
        <f>'MIPG INSTITUCIONAL'!J59</f>
        <v>1</v>
      </c>
      <c r="K53" s="97">
        <f>'MIPG INSTITUCIONAL'!K59</f>
        <v>0</v>
      </c>
      <c r="L53" s="98">
        <f>'MIPG INSTITUCIONAL'!L59</f>
        <v>0</v>
      </c>
      <c r="M53" s="77"/>
      <c r="N53" s="78">
        <v>1</v>
      </c>
      <c r="O53" s="78"/>
      <c r="P53" s="101"/>
      <c r="Q53" s="100" t="str">
        <f t="shared" si="1"/>
        <v>SI</v>
      </c>
      <c r="R53" s="79">
        <f>'MIPG INSTITUCIONAL'!Q59</f>
        <v>0</v>
      </c>
      <c r="S53" s="80" t="str">
        <f>'MIPG INSTITUCIONAL'!R59</f>
        <v>x</v>
      </c>
      <c r="T53" s="80">
        <f>'MIPG INSTITUCIONAL'!S59</f>
        <v>0</v>
      </c>
      <c r="U53" s="81">
        <f>'MIPG INSTITUCIONAL'!T59</f>
        <v>0</v>
      </c>
      <c r="V53" s="69" t="str">
        <f t="shared" si="2"/>
        <v>4</v>
      </c>
      <c r="W53" s="69" t="str">
        <f t="shared" si="3"/>
        <v>2</v>
      </c>
      <c r="X53" s="69" t="str">
        <f t="shared" si="4"/>
        <v>4</v>
      </c>
      <c r="Y53" s="69" t="str">
        <f t="shared" si="5"/>
        <v>4</v>
      </c>
      <c r="Z53" s="70">
        <f>IF((IF(Tabla2[[#This Row],[Calculo1 ]]="1",_xlfn.IFS(W53="1",IF((J53/H53)&gt;100%,100%,J53/H53),W53="2",IF((J53/N53)&gt;100%,100%,J53/N53),W53="3","0%",W53="4","0")+Tabla2[[#This Row],[ III TRIM 20217]],_xlfn.IFS(W53="1",IF((J53/H53)&gt;100%,100%,J53/H53),W53="2",IF((J53/N53)&gt;100%,100%,J53/N53),W53="3","0%",W53="4","")))=100%,100%,(IF(Tabla2[[#This Row],[Calculo1 ]]="1",_xlfn.IFS(W53="1",IF((J53/H53)&gt;100%,100%,J53/H53),W53="2",IF((J53/N53)&gt;100%,100%,J53/N53),W53="3","0%",W53="4","0")+Tabla2[[#This Row],[ III TRIM 20217]],_xlfn.IFS(W53="1",IF((J53/H53)&gt;100%,100%,J53/H53),W53="2",IF((J53/N53)&gt;100%,100%,J53/N53),W53="3","0%",W53="4",""))))</f>
        <v>1</v>
      </c>
      <c r="AA53" s="82" t="str">
        <f t="shared" si="6"/>
        <v/>
      </c>
      <c r="AB53" s="83">
        <f>_xlfn.IFNA(INDEX(Hoja1!$C$3:$C$230,MATCH(Tabla2[[#This Row],[Calculo5]],Hoja1!$B$3:$B$230,0)),"")</f>
        <v>1</v>
      </c>
      <c r="AC53" s="83" t="str">
        <f t="shared" si="7"/>
        <v/>
      </c>
      <c r="AD53" s="84" t="str">
        <f t="shared" si="8"/>
        <v/>
      </c>
      <c r="AE53" s="108">
        <f>IF(IF(F53="","ESPECÍFICAR TIPO DE META",_xlfn.IFNA(_xlfn.IFS(SUM(I53:L53)=0,0%,SUM(I53:L53)&gt;0.001,(_xlfn.IFS(F53="INCREMENTO",SUM(I53:L53)/H53,F53="MANTENIMIENTO",SUM(I53:L53)/(H53*Tabla2[[#This Row],[N.X]])))),"ESPECÍFICAR TIPO DE META"))&gt;1,"100%",IF(F53="","ESPECÍFICAR TIPO DE META",_xlfn.IFNA(_xlfn.IFS(SUM(I53:L53)=0,0%,SUM(I53:L53)&gt;0.001,(_xlfn.IFS(F53="INCREMENTO",SUM(I53:L53)/H53,F53="MANTENIMIENTO",SUM(I53:L53)/(H53*Tabla2[[#This Row],[N.X]])))),"ESPECÍFICAR TIPO DE META")))</f>
        <v>1</v>
      </c>
      <c r="AF53" s="110" t="str">
        <f>'MIPG INSTITUCIONAL'!N59</f>
        <v>Se presenta como evidencia Formato de Seguimiento de Indicador de procesos CÓDIGO PE.02-SIG-F04 TABLERO DE INDICADORES DE GESTIÓN.</v>
      </c>
      <c r="AG53" s="106" t="str">
        <f>'MIPG INSTITUCIONAL'!O59</f>
        <v>Recursos Humanos Y Tecnológicos</v>
      </c>
      <c r="AH53" s="112" t="str">
        <f>'MIPG INSTITUCIONAL'!P59</f>
        <v>CONTROL INTERNO Y CALIDAD</v>
      </c>
      <c r="AI53" s="57" t="str">
        <f>'MIPG INSTITUCIONAL'!P59</f>
        <v>CONTROL INTERNO Y CALIDAD</v>
      </c>
    </row>
    <row r="54" spans="2:35" s="25" customFormat="1" ht="51" customHeight="1" thickBot="1" x14ac:dyDescent="0.3">
      <c r="B54" s="73" t="s">
        <v>385</v>
      </c>
      <c r="C54" s="76" t="s">
        <v>387</v>
      </c>
      <c r="D54" s="94" t="str">
        <f>'MIPG INSTITUCIONAL'!F60</f>
        <v>Elaborar  y aprobar el plan de apertura, mejora y uso de datos abiertos de la entidad.</v>
      </c>
      <c r="E54" s="74" t="str">
        <f>'MIPG INSTITUCIONAL'!G60</f>
        <v>Plan de apertura, mejora y uso de datos abiertos de la entidad elaborado y aprobado</v>
      </c>
      <c r="F54" s="75" t="s">
        <v>351</v>
      </c>
      <c r="G54" s="76">
        <f t="shared" si="0"/>
        <v>1</v>
      </c>
      <c r="H54" s="219">
        <f>'MIPG INSTITUCIONAL'!H60</f>
        <v>1</v>
      </c>
      <c r="I54" s="225">
        <f>'MIPG INSTITUCIONAL'!I60</f>
        <v>0</v>
      </c>
      <c r="J54" s="226">
        <f>'MIPG INSTITUCIONAL'!J60</f>
        <v>0</v>
      </c>
      <c r="K54" s="226">
        <f>'MIPG INSTITUCIONAL'!K60</f>
        <v>0</v>
      </c>
      <c r="L54" s="227">
        <f>'MIPG INSTITUCIONAL'!L60</f>
        <v>0</v>
      </c>
      <c r="M54" s="77"/>
      <c r="N54" s="78"/>
      <c r="O54" s="78"/>
      <c r="P54" s="101">
        <v>1</v>
      </c>
      <c r="Q54" s="100" t="str">
        <f t="shared" si="1"/>
        <v>SI</v>
      </c>
      <c r="R54" s="79">
        <f>'MIPG INSTITUCIONAL'!Q60</f>
        <v>0</v>
      </c>
      <c r="S54" s="80">
        <f>'MIPG INSTITUCIONAL'!R60</f>
        <v>0</v>
      </c>
      <c r="T54" s="80">
        <f>'MIPG INSTITUCIONAL'!S60</f>
        <v>0</v>
      </c>
      <c r="U54" s="81" t="str">
        <f>'MIPG INSTITUCIONAL'!T60</f>
        <v>x</v>
      </c>
      <c r="V54" s="69" t="str">
        <f t="shared" si="2"/>
        <v>4</v>
      </c>
      <c r="W54" s="69" t="str">
        <f t="shared" si="3"/>
        <v>4</v>
      </c>
      <c r="X54" s="69" t="str">
        <f t="shared" si="4"/>
        <v>4</v>
      </c>
      <c r="Y54" s="69" t="str">
        <f t="shared" si="5"/>
        <v>3</v>
      </c>
      <c r="Z54" s="70" t="str">
        <f>IF((IF(Tabla2[[#This Row],[Calculo1 ]]="1",_xlfn.IFS(W54="1",IF((J54/H54)&gt;100%,100%,J54/H54),W54="2",IF((J54/N54)&gt;100%,100%,J54/N54),W54="3","0%",W54="4","0")+Tabla2[[#This Row],[ III TRIM 20217]],_xlfn.IFS(W54="1",IF((J54/H54)&gt;100%,100%,J54/H54),W54="2",IF((J54/N54)&gt;100%,100%,J54/N54),W54="3","0%",W54="4","")))=100%,100%,(IF(Tabla2[[#This Row],[Calculo1 ]]="1",_xlfn.IFS(W54="1",IF((J54/H54)&gt;100%,100%,J54/H54),W54="2",IF((J54/N54)&gt;100%,100%,J54/N54),W54="3","0%",W54="4","0")+Tabla2[[#This Row],[ III TRIM 20217]],_xlfn.IFS(W54="1",IF((J54/H54)&gt;100%,100%,J54/H54),W54="2",IF((J54/N54)&gt;100%,100%,J54/N54),W54="3","0%",W54="4",""))))</f>
        <v/>
      </c>
      <c r="AA54" s="82" t="str">
        <f t="shared" si="6"/>
        <v/>
      </c>
      <c r="AB54" s="83" t="str">
        <f>_xlfn.IFNA(INDEX(Hoja1!$C$3:$C$230,MATCH(Tabla2[[#This Row],[Calculo5]],Hoja1!$B$3:$B$230,0)),"")</f>
        <v/>
      </c>
      <c r="AC54" s="83" t="str">
        <f t="shared" si="7"/>
        <v/>
      </c>
      <c r="AD54" s="84" t="str">
        <f t="shared" si="8"/>
        <v>0%</v>
      </c>
      <c r="AE54" s="108">
        <f>IF(IF(F54="","ESPECÍFICAR TIPO DE META",_xlfn.IFNA(_xlfn.IFS(SUM(I54:L54)=0,0%,SUM(I54:L54)&gt;0.001,(_xlfn.IFS(F54="INCREMENTO",SUM(I54:L54)/H54,F54="MANTENIMIENTO",SUM(I54:L54)/(H54*Tabla2[[#This Row],[N.X]])))),"ESPECÍFICAR TIPO DE META"))&gt;1,"100%",IF(F54="","ESPECÍFICAR TIPO DE META",_xlfn.IFNA(_xlfn.IFS(SUM(I54:L54)=0,0%,SUM(I54:L54)&gt;0.001,(_xlfn.IFS(F54="INCREMENTO",SUM(I54:L54)/H54,F54="MANTENIMIENTO",SUM(I54:L54)/(H54*Tabla2[[#This Row],[N.X]])))),"ESPECÍFICAR TIPO DE META")))</f>
        <v>0</v>
      </c>
      <c r="AF54" s="110" t="str">
        <f>'MIPG INSTITUCIONAL'!N60</f>
        <v>No es viable el cumplimiento, no se cuenta con el recurso humano,fuinaciero y tecnologico para el desarrollo de la actividad</v>
      </c>
      <c r="AG54" s="106" t="str">
        <f>'MIPG INSTITUCIONAL'!O60</f>
        <v>Recursos Humanos Y Tecnológicos</v>
      </c>
      <c r="AH54" s="112" t="str">
        <f>'MIPG INSTITUCIONAL'!P60</f>
        <v>SAYF - SISTEMAS</v>
      </c>
      <c r="AI54" s="57" t="str">
        <f>'MIPG INSTITUCIONAL'!P60</f>
        <v>SAYF - SISTEMAS</v>
      </c>
    </row>
    <row r="55" spans="2:35" ht="68.45" customHeight="1" thickBot="1" x14ac:dyDescent="0.3">
      <c r="B55" s="73" t="s">
        <v>385</v>
      </c>
      <c r="C55" s="76" t="s">
        <v>388</v>
      </c>
      <c r="D55" s="239" t="str">
        <f>'MIPG INSTITUCIONAL'!F61</f>
        <v xml:space="preserve">Elaborar Procedimiento de Identificación y Conflicto de Intereses </v>
      </c>
      <c r="E55" s="85" t="str">
        <f>'MIPG INSTITUCIONAL'!G61</f>
        <v>Procedimiento de Identificación y Conflicto de Intereses elaborado</v>
      </c>
      <c r="F55" s="75" t="s">
        <v>351</v>
      </c>
      <c r="G55" s="207">
        <f t="shared" si="0"/>
        <v>1</v>
      </c>
      <c r="H55" s="219">
        <f>'MIPG INSTITUCIONAL'!H61</f>
        <v>1</v>
      </c>
      <c r="I55" s="225">
        <f>'MIPG INSTITUCIONAL'!I61</f>
        <v>0</v>
      </c>
      <c r="J55" s="226">
        <f>'MIPG INSTITUCIONAL'!J61</f>
        <v>1</v>
      </c>
      <c r="K55" s="226">
        <f>'MIPG INSTITUCIONAL'!K61</f>
        <v>0</v>
      </c>
      <c r="L55" s="227">
        <f>'MIPG INSTITUCIONAL'!L61</f>
        <v>0</v>
      </c>
      <c r="M55" s="77"/>
      <c r="N55" s="78">
        <v>1</v>
      </c>
      <c r="O55" s="78"/>
      <c r="P55" s="101"/>
      <c r="Q55" s="100" t="str">
        <f t="shared" si="1"/>
        <v>SI</v>
      </c>
      <c r="R55" s="79">
        <f>'MIPG INSTITUCIONAL'!Q61</f>
        <v>0</v>
      </c>
      <c r="S55" s="80" t="str">
        <f>'MIPG INSTITUCIONAL'!R61</f>
        <v>x</v>
      </c>
      <c r="T55" s="80">
        <f>'MIPG INSTITUCIONAL'!S61</f>
        <v>0</v>
      </c>
      <c r="U55" s="81">
        <f>'MIPG INSTITUCIONAL'!T61</f>
        <v>0</v>
      </c>
      <c r="V55" s="69" t="str">
        <f t="shared" si="2"/>
        <v>4</v>
      </c>
      <c r="W55" s="69" t="str">
        <f t="shared" si="3"/>
        <v>2</v>
      </c>
      <c r="X55" s="69" t="str">
        <f t="shared" si="4"/>
        <v>4</v>
      </c>
      <c r="Y55" s="69" t="str">
        <f t="shared" si="5"/>
        <v>4</v>
      </c>
      <c r="Z55" s="70">
        <f>IF((IF(Tabla2[[#This Row],[Calculo1 ]]="1",_xlfn.IFS(W55="1",IF((J55/H55)&gt;100%,100%,J55/H55),W55="2",IF((J55/N55)&gt;100%,100%,J55/N55),W55="3","0%",W55="4","0")+Tabla2[[#This Row],[ III TRIM 20217]],_xlfn.IFS(W55="1",IF((J55/H55)&gt;100%,100%,J55/H55),W55="2",IF((J55/N55)&gt;100%,100%,J55/N55),W55="3","0%",W55="4","")))=100%,100%,(IF(Tabla2[[#This Row],[Calculo1 ]]="1",_xlfn.IFS(W55="1",IF((J55/H55)&gt;100%,100%,J55/H55),W55="2",IF((J55/N55)&gt;100%,100%,J55/N55),W55="3","0%",W55="4","0")+Tabla2[[#This Row],[ III TRIM 20217]],_xlfn.IFS(W55="1",IF((J55/H55)&gt;100%,100%,J55/H55),W55="2",IF((J55/N55)&gt;100%,100%,J55/N55),W55="3","0%",W55="4",""))))</f>
        <v>1</v>
      </c>
      <c r="AA55" s="82" t="str">
        <f t="shared" si="6"/>
        <v/>
      </c>
      <c r="AB55" s="83">
        <f>_xlfn.IFNA(INDEX(Hoja1!$C$3:$C$230,MATCH(Tabla2[[#This Row],[Calculo5]],Hoja1!$B$3:$B$230,0)),"")</f>
        <v>1</v>
      </c>
      <c r="AC55" s="83" t="str">
        <f t="shared" si="7"/>
        <v/>
      </c>
      <c r="AD55" s="84" t="str">
        <f t="shared" si="8"/>
        <v/>
      </c>
      <c r="AE55" s="108">
        <f>IF(IF(F55="","ESPECÍFICAR TIPO DE META",_xlfn.IFNA(_xlfn.IFS(SUM(I55:L55)=0,0%,SUM(I55:L55)&gt;0.001,(_xlfn.IFS(F55="INCREMENTO",SUM(I55:L55)/H55,F55="MANTENIMIENTO",SUM(I55:L55)/(H55*Tabla2[[#This Row],[N.X]])))),"ESPECÍFICAR TIPO DE META"))&gt;1,"100%",IF(F55="","ESPECÍFICAR TIPO DE META",_xlfn.IFNA(_xlfn.IFS(SUM(I55:L55)=0,0%,SUM(I55:L55)&gt;0.001,(_xlfn.IFS(F55="INCREMENTO",SUM(I55:L55)/H55,F55="MANTENIMIENTO",SUM(I55:L55)/(H55*Tabla2[[#This Row],[N.X]])))),"ESPECÍFICAR TIPO DE META")))</f>
        <v>1</v>
      </c>
      <c r="AF55" s="110" t="str">
        <f>'MIPG INSTITUCIONAL'!N61</f>
        <v xml:space="preserve">Se presenta como evidencia PA.03 -PD05 PROCEDIMIENTO PARA MANEJO Y DECLARACIÓN CONFLICTO DE INTERESES </v>
      </c>
      <c r="AG55" s="106" t="str">
        <f>'MIPG INSTITUCIONAL'!O61</f>
        <v>Sayf , Sistemas, Atención Al Ciudadano Y Control Interno</v>
      </c>
      <c r="AH55" s="112" t="str">
        <f>'MIPG INSTITUCIONAL'!P61</f>
        <v>TALENTO HUMANO Y CONTROL INTERNO</v>
      </c>
      <c r="AI55" s="57" t="str">
        <f>'MIPG INSTITUCIONAL'!P61</f>
        <v>TALENTO HUMANO Y CONTROL INTERNO</v>
      </c>
    </row>
    <row r="56" spans="2:35" ht="68.45" customHeight="1" thickBot="1" x14ac:dyDescent="0.3">
      <c r="B56" s="73" t="s">
        <v>385</v>
      </c>
      <c r="C56" s="76" t="s">
        <v>388</v>
      </c>
      <c r="D56" s="94" t="str">
        <f>'MIPG INSTITUCIONAL'!F62</f>
        <v>Realizar inventario documental del archivo central de la Entidad</v>
      </c>
      <c r="E56" s="74" t="str">
        <f>'MIPG INSTITUCIONAL'!G62</f>
        <v xml:space="preserve"> Inventario documental del archivo central de la Entidad realizado</v>
      </c>
      <c r="F56" s="75" t="s">
        <v>351</v>
      </c>
      <c r="G56" s="207">
        <f t="shared" si="0"/>
        <v>1</v>
      </c>
      <c r="H56" s="219">
        <f>'MIPG INSTITUCIONAL'!H62</f>
        <v>1</v>
      </c>
      <c r="I56" s="225">
        <f>'MIPG INSTITUCIONAL'!I62</f>
        <v>0</v>
      </c>
      <c r="J56" s="226">
        <f>'MIPG INSTITUCIONAL'!J62</f>
        <v>0</v>
      </c>
      <c r="K56" s="226">
        <f>'MIPG INSTITUCIONAL'!K62</f>
        <v>0</v>
      </c>
      <c r="L56" s="227">
        <f>'MIPG INSTITUCIONAL'!L62</f>
        <v>0.15</v>
      </c>
      <c r="M56" s="77"/>
      <c r="N56" s="78"/>
      <c r="O56" s="78"/>
      <c r="P56" s="101">
        <v>1</v>
      </c>
      <c r="Q56" s="100" t="str">
        <f t="shared" si="1"/>
        <v>SI</v>
      </c>
      <c r="R56" s="79">
        <f>'MIPG INSTITUCIONAL'!Q62</f>
        <v>0</v>
      </c>
      <c r="S56" s="80">
        <f>'MIPG INSTITUCIONAL'!R62</f>
        <v>0</v>
      </c>
      <c r="T56" s="80">
        <f>'MIPG INSTITUCIONAL'!S62</f>
        <v>0</v>
      </c>
      <c r="U56" s="81" t="str">
        <f>'MIPG INSTITUCIONAL'!T62</f>
        <v>x</v>
      </c>
      <c r="V56" s="69" t="str">
        <f t="shared" si="2"/>
        <v>4</v>
      </c>
      <c r="W56" s="69" t="str">
        <f t="shared" si="3"/>
        <v>4</v>
      </c>
      <c r="X56" s="69" t="str">
        <f t="shared" si="4"/>
        <v>4</v>
      </c>
      <c r="Y56" s="69" t="e">
        <f t="shared" ca="1" si="5"/>
        <v>#NAME?</v>
      </c>
      <c r="Z56" s="70" t="str">
        <f>IF((IF(Tabla2[[#This Row],[Calculo1 ]]="1",_xlfn.IFS(W56="1",IF((J56/H56)&gt;100%,100%,J56/H56),W56="2",IF((J56/N56)&gt;100%,100%,J56/N56),W56="3","0%",W56="4","0")+Tabla2[[#This Row],[ III TRIM 20217]],_xlfn.IFS(W56="1",IF((J56/H56)&gt;100%,100%,J56/H56),W56="2",IF((J56/N56)&gt;100%,100%,J56/N56),W56="3","0%",W56="4","")))=100%,100%,(IF(Tabla2[[#This Row],[Calculo1 ]]="1",_xlfn.IFS(W56="1",IF((J56/H56)&gt;100%,100%,J56/H56),W56="2",IF((J56/N56)&gt;100%,100%,J56/N56),W56="3","0%",W56="4","0")+Tabla2[[#This Row],[ III TRIM 20217]],_xlfn.IFS(W56="1",IF((J56/H56)&gt;100%,100%,J56/H56),W56="2",IF((J56/N56)&gt;100%,100%,J56/N56),W56="3","0%",W56="4",""))))</f>
        <v/>
      </c>
      <c r="AA56" s="82" t="str">
        <f t="shared" si="6"/>
        <v/>
      </c>
      <c r="AB56" s="83" t="str">
        <f>_xlfn.IFNA(INDEX(Hoja1!$C$3:$C$230,MATCH(Tabla2[[#This Row],[Calculo5]],Hoja1!$B$3:$B$230,0)),"")</f>
        <v/>
      </c>
      <c r="AC56" s="83" t="str">
        <f t="shared" si="7"/>
        <v/>
      </c>
      <c r="AD56" s="84" t="e">
        <f t="shared" ca="1" si="8"/>
        <v>#NAME?</v>
      </c>
      <c r="AE56" s="108" t="e">
        <f ca="1">IF(IF(F56="","ESPECÍFICAR TIPO DE META",_xlfn.IFNA(_xlfn.IFS(SUM(I56:L56)=0,0%,SUM(I56:L56)&gt;0.001,(_xlfn.IFS(F56="INCREMENTO",SUM(I56:L56)/H56,F56="MANTENIMIENTO",SUM(I56:L56)/(H56*Tabla2[[#This Row],[N.X]])))),"ESPECÍFICAR TIPO DE META"))&gt;1,"100%",IF(F56="","ESPECÍFICAR TIPO DE META",_xlfn.IFNA(_xlfn.IFS(SUM(I56:L56)=0,0%,SUM(I56:L56)&gt;0.001,(_xlfn.IFS(F56="INCREMENTO",SUM(I56:L56)/H56,F56="MANTENIMIENTO",SUM(I56:L56)/(H56*Tabla2[[#This Row],[N.X]])))),"ESPECÍFICAR TIPO DE META")))</f>
        <v>#NAME?</v>
      </c>
      <c r="AF56" s="110">
        <f>'MIPG INSTITUCIONAL'!N62</f>
        <v>0</v>
      </c>
      <c r="AG56" s="106" t="str">
        <f>'MIPG INSTITUCIONAL'!O62</f>
        <v>Recursos Humanos Y Tecnológicos</v>
      </c>
      <c r="AH56" s="112" t="str">
        <f>'MIPG INSTITUCIONAL'!P62</f>
        <v>SUBDIRECCIÓN ADMINISTRATIVA Y FINANCIERA (OPS GESTIÓN DOCUMENTAL)</v>
      </c>
      <c r="AI56" s="57" t="str">
        <f>'MIPG INSTITUCIONAL'!P62</f>
        <v>SUBDIRECCIÓN ADMINISTRATIVA Y FINANCIERA (OPS GESTIÓN DOCUMENTAL)</v>
      </c>
    </row>
    <row r="57" spans="2:35" ht="68.45" customHeight="1" thickBot="1" x14ac:dyDescent="0.3">
      <c r="B57" s="73" t="s">
        <v>385</v>
      </c>
      <c r="C57" s="76" t="s">
        <v>388</v>
      </c>
      <c r="D57" s="94" t="str">
        <f>'MIPG INSTITUCIONAL'!F63</f>
        <v>Tramitar la convalidación de Tablas de Valoración Documental ante el Consejo Departamental de Archivos.</v>
      </c>
      <c r="E57" s="74" t="str">
        <f>'MIPG INSTITUCIONAL'!G63</f>
        <v>Tablas de Valoración Documental Convalidadas</v>
      </c>
      <c r="F57" s="75" t="s">
        <v>351</v>
      </c>
      <c r="G57" s="207">
        <f t="shared" si="0"/>
        <v>1</v>
      </c>
      <c r="H57" s="219">
        <f>'MIPG INSTITUCIONAL'!H63</f>
        <v>1</v>
      </c>
      <c r="I57" s="225">
        <f>'MIPG INSTITUCIONAL'!I63</f>
        <v>0</v>
      </c>
      <c r="J57" s="226">
        <f>'MIPG INSTITUCIONAL'!J63</f>
        <v>0</v>
      </c>
      <c r="K57" s="226">
        <f>'MIPG INSTITUCIONAL'!K63</f>
        <v>1</v>
      </c>
      <c r="L57" s="227">
        <f>'MIPG INSTITUCIONAL'!L63</f>
        <v>0</v>
      </c>
      <c r="M57" s="77"/>
      <c r="N57" s="78"/>
      <c r="O57" s="78">
        <v>1</v>
      </c>
      <c r="P57" s="101"/>
      <c r="Q57" s="100" t="str">
        <f t="shared" si="1"/>
        <v>SI</v>
      </c>
      <c r="R57" s="79">
        <f>'MIPG INSTITUCIONAL'!Q63</f>
        <v>0</v>
      </c>
      <c r="S57" s="80">
        <f>'MIPG INSTITUCIONAL'!R63</f>
        <v>0</v>
      </c>
      <c r="T57" s="80" t="str">
        <f>'MIPG INSTITUCIONAL'!S63</f>
        <v>x</v>
      </c>
      <c r="U57" s="81">
        <f>'MIPG INSTITUCIONAL'!T63</f>
        <v>0</v>
      </c>
      <c r="V57" s="69" t="str">
        <f t="shared" si="2"/>
        <v>4</v>
      </c>
      <c r="W57" s="69" t="str">
        <f t="shared" si="3"/>
        <v>4</v>
      </c>
      <c r="X57" s="69" t="str">
        <f t="shared" si="4"/>
        <v>2</v>
      </c>
      <c r="Y57" s="69" t="str">
        <f t="shared" si="5"/>
        <v>4</v>
      </c>
      <c r="Z57" s="70" t="str">
        <f>IF((IF(Tabla2[[#This Row],[Calculo1 ]]="1",_xlfn.IFS(W57="1",IF((J57/H57)&gt;100%,100%,J57/H57),W57="2",IF((J57/N57)&gt;100%,100%,J57/N57),W57="3","0%",W57="4","0")+Tabla2[[#This Row],[ III TRIM 20217]],_xlfn.IFS(W57="1",IF((J57/H57)&gt;100%,100%,J57/H57),W57="2",IF((J57/N57)&gt;100%,100%,J57/N57),W57="3","0%",W57="4","")))=100%,100%,(IF(Tabla2[[#This Row],[Calculo1 ]]="1",_xlfn.IFS(W57="1",IF((J57/H57)&gt;100%,100%,J57/H57),W57="2",IF((J57/N57)&gt;100%,100%,J57/N57),W57="3","0%",W57="4","0")+Tabla2[[#This Row],[ III TRIM 20217]],_xlfn.IFS(W57="1",IF((J57/H57)&gt;100%,100%,J57/H57),W57="2",IF((J57/N57)&gt;100%,100%,J57/N57),W57="3","0%",W57="4",""))))</f>
        <v/>
      </c>
      <c r="AA57" s="82" t="str">
        <f t="shared" si="6"/>
        <v/>
      </c>
      <c r="AB57" s="83" t="str">
        <f>_xlfn.IFNA(INDEX(Hoja1!$C$3:$C$230,MATCH(Tabla2[[#This Row],[Calculo5]],Hoja1!$B$3:$B$230,0)),"")</f>
        <v/>
      </c>
      <c r="AC57" s="83">
        <f t="shared" si="7"/>
        <v>1</v>
      </c>
      <c r="AD57" s="84" t="str">
        <f t="shared" si="8"/>
        <v/>
      </c>
      <c r="AE57" s="108">
        <f>IF(IF(F57="","ESPECÍFICAR TIPO DE META",_xlfn.IFNA(_xlfn.IFS(SUM(I57:L57)=0,0%,SUM(I57:L57)&gt;0.001,(_xlfn.IFS(F57="INCREMENTO",SUM(I57:L57)/H57,F57="MANTENIMIENTO",SUM(I57:L57)/(H57*Tabla2[[#This Row],[N.X]])))),"ESPECÍFICAR TIPO DE META"))&gt;1,"100%",IF(F57="","ESPECÍFICAR TIPO DE META",_xlfn.IFNA(_xlfn.IFS(SUM(I57:L57)=0,0%,SUM(I57:L57)&gt;0.001,(_xlfn.IFS(F57="INCREMENTO",SUM(I57:L57)/H57,F57="MANTENIMIENTO",SUM(I57:L57)/(H57*Tabla2[[#This Row],[N.X]])))),"ESPECÍFICAR TIPO DE META")))</f>
        <v>1</v>
      </c>
      <c r="AF57" s="110" t="str">
        <f>'MIPG INSTITUCIONAL'!N63</f>
        <v xml:space="preserve">Se tiene el Certificado de Convalidación TRD y/o TVD expedido por el Consejo Territorial de Archivos de fecha 27 de diciembre 2021. </v>
      </c>
      <c r="AG57" s="106" t="str">
        <f>'MIPG INSTITUCIONAL'!O63</f>
        <v>Recursos Humanos Y Tecnológicos</v>
      </c>
      <c r="AH57" s="112" t="str">
        <f>'MIPG INSTITUCIONAL'!P63</f>
        <v>SUBDIRECCIÓN ADMINISTRATIVA Y FINANCIERA</v>
      </c>
      <c r="AI57" s="57" t="str">
        <f>'MIPG INSTITUCIONAL'!P63</f>
        <v>SUBDIRECCIÓN ADMINISTRATIVA Y FINANCIERA</v>
      </c>
    </row>
    <row r="58" spans="2:35" ht="68.45" customHeight="1" thickBot="1" x14ac:dyDescent="0.3">
      <c r="B58" s="73" t="s">
        <v>385</v>
      </c>
      <c r="C58" s="76" t="s">
        <v>388</v>
      </c>
      <c r="D58" s="94" t="str">
        <f>'MIPG INSTITUCIONAL'!F64</f>
        <v>Organizar el Fondo Documental Acumulado aplicando Tablas de Valoración Documental</v>
      </c>
      <c r="E58" s="74" t="str">
        <f>'MIPG INSTITUCIONAL'!G64</f>
        <v>Fondo Documental Acumulado organizado</v>
      </c>
      <c r="F58" s="75" t="s">
        <v>351</v>
      </c>
      <c r="G58" s="207">
        <f t="shared" si="0"/>
        <v>1</v>
      </c>
      <c r="H58" s="220">
        <f>'MIPG INSTITUCIONAL'!H64</f>
        <v>0.05</v>
      </c>
      <c r="I58" s="225">
        <f>'MIPG INSTITUCIONAL'!I64</f>
        <v>0</v>
      </c>
      <c r="J58" s="226">
        <f>'MIPG INSTITUCIONAL'!J64</f>
        <v>0</v>
      </c>
      <c r="K58" s="226">
        <f>'MIPG INSTITUCIONAL'!K64</f>
        <v>0</v>
      </c>
      <c r="L58" s="227">
        <f>'MIPG INSTITUCIONAL'!L64</f>
        <v>0</v>
      </c>
      <c r="M58" s="54"/>
      <c r="N58" s="55"/>
      <c r="O58" s="55"/>
      <c r="P58" s="103">
        <v>0.05</v>
      </c>
      <c r="Q58" s="100" t="str">
        <f t="shared" si="1"/>
        <v>SI</v>
      </c>
      <c r="R58" s="79">
        <f>'MIPG INSTITUCIONAL'!Q64</f>
        <v>0</v>
      </c>
      <c r="S58" s="80">
        <f>'MIPG INSTITUCIONAL'!R64</f>
        <v>0</v>
      </c>
      <c r="T58" s="80">
        <f>'MIPG INSTITUCIONAL'!S64</f>
        <v>0</v>
      </c>
      <c r="U58" s="81" t="str">
        <f>'MIPG INSTITUCIONAL'!T64</f>
        <v>x</v>
      </c>
      <c r="V58" s="69" t="str">
        <f t="shared" si="2"/>
        <v>4</v>
      </c>
      <c r="W58" s="69" t="str">
        <f t="shared" si="3"/>
        <v>4</v>
      </c>
      <c r="X58" s="69" t="str">
        <f t="shared" si="4"/>
        <v>4</v>
      </c>
      <c r="Y58" s="69" t="str">
        <f t="shared" si="5"/>
        <v>3</v>
      </c>
      <c r="Z58" s="70" t="str">
        <f>IF((IF(Tabla2[[#This Row],[Calculo1 ]]="1",_xlfn.IFS(W58="1",IF((J58/H58)&gt;100%,100%,J58/H58),W58="2",IF((J58/N58)&gt;100%,100%,J58/N58),W58="3","0%",W58="4","0")+Tabla2[[#This Row],[ III TRIM 20217]],_xlfn.IFS(W58="1",IF((J58/H58)&gt;100%,100%,J58/H58),W58="2",IF((J58/N58)&gt;100%,100%,J58/N58),W58="3","0%",W58="4","")))=100%,100%,(IF(Tabla2[[#This Row],[Calculo1 ]]="1",_xlfn.IFS(W58="1",IF((J58/H58)&gt;100%,100%,J58/H58),W58="2",IF((J58/N58)&gt;100%,100%,J58/N58),W58="3","0%",W58="4","0")+Tabla2[[#This Row],[ III TRIM 20217]],_xlfn.IFS(W58="1",IF((J58/H58)&gt;100%,100%,J58/H58),W58="2",IF((J58/N58)&gt;100%,100%,J58/N58),W58="3","0%",W58="4",""))))</f>
        <v/>
      </c>
      <c r="AA58" s="82" t="str">
        <f t="shared" si="6"/>
        <v/>
      </c>
      <c r="AB58" s="83" t="str">
        <f>_xlfn.IFNA(INDEX(Hoja1!$C$3:$C$230,MATCH(Tabla2[[#This Row],[Calculo5]],Hoja1!$B$3:$B$230,0)),"")</f>
        <v/>
      </c>
      <c r="AC58" s="83" t="str">
        <f t="shared" si="7"/>
        <v/>
      </c>
      <c r="AD58" s="84" t="str">
        <f t="shared" si="8"/>
        <v>0%</v>
      </c>
      <c r="AE58" s="108">
        <f>IF(IF(F58="","ESPECÍFICAR TIPO DE META",_xlfn.IFNA(_xlfn.IFS(SUM(I58:L58)=0,0%,SUM(I58:L58)&gt;0.001,(_xlfn.IFS(F58="INCREMENTO",SUM(I58:L58)/H58,F58="MANTENIMIENTO",SUM(I58:L58)/(H58*Tabla2[[#This Row],[N.X]])))),"ESPECÍFICAR TIPO DE META"))&gt;1,"100%",IF(F58="","ESPECÍFICAR TIPO DE META",_xlfn.IFNA(_xlfn.IFS(SUM(I58:L58)=0,0%,SUM(I58:L58)&gt;0.001,(_xlfn.IFS(F58="INCREMENTO",SUM(I58:L58)/H58,F58="MANTENIMIENTO",SUM(I58:L58)/(H58*Tabla2[[#This Row],[N.X]])))),"ESPECÍFICAR TIPO DE META")))</f>
        <v>0</v>
      </c>
      <c r="AF58" s="110">
        <f>'MIPG INSTITUCIONAL'!N64</f>
        <v>0</v>
      </c>
      <c r="AG58" s="106" t="str">
        <f>'MIPG INSTITUCIONAL'!O64</f>
        <v>Recursos Humanos Y Tecnológicos</v>
      </c>
      <c r="AH58" s="112" t="str">
        <f>'MIPG INSTITUCIONAL'!P64</f>
        <v>SUBDIRECCIÓN ADMINISTRATIVA Y FINANCIERA (OPS GESTIÓN DOCUMENTAL)</v>
      </c>
      <c r="AI58" s="57" t="str">
        <f>'MIPG INSTITUCIONAL'!P64</f>
        <v>SUBDIRECCIÓN ADMINISTRATIVA Y FINANCIERA (OPS GESTIÓN DOCUMENTAL)</v>
      </c>
    </row>
    <row r="59" spans="2:35" ht="68.45" customHeight="1" thickBot="1" x14ac:dyDescent="0.3">
      <c r="B59" s="73" t="s">
        <v>385</v>
      </c>
      <c r="C59" s="76" t="s">
        <v>388</v>
      </c>
      <c r="D59" s="94" t="str">
        <f>'MIPG INSTITUCIONAL'!F65</f>
        <v>Publicar en la página web las Tablas de Valoración Documental - TVD</v>
      </c>
      <c r="E59" s="74" t="str">
        <f>'MIPG INSTITUCIONAL'!G65</f>
        <v xml:space="preserve">Tablas de Valoración Documental publicadas en la página web </v>
      </c>
      <c r="F59" s="75" t="s">
        <v>351</v>
      </c>
      <c r="G59" s="207">
        <f t="shared" si="0"/>
        <v>1</v>
      </c>
      <c r="H59" s="219">
        <f>'MIPG INSTITUCIONAL'!H65</f>
        <v>1</v>
      </c>
      <c r="I59" s="225">
        <f>'MIPG INSTITUCIONAL'!I65</f>
        <v>0</v>
      </c>
      <c r="J59" s="226">
        <f>'MIPG INSTITUCIONAL'!J65</f>
        <v>0</v>
      </c>
      <c r="K59" s="226">
        <f>'MIPG INSTITUCIONAL'!K65</f>
        <v>1</v>
      </c>
      <c r="L59" s="227">
        <f>'MIPG INSTITUCIONAL'!L65</f>
        <v>0</v>
      </c>
      <c r="M59" s="77"/>
      <c r="N59" s="78"/>
      <c r="O59" s="78">
        <v>1</v>
      </c>
      <c r="P59" s="101"/>
      <c r="Q59" s="100" t="str">
        <f t="shared" si="1"/>
        <v>SI</v>
      </c>
      <c r="R59" s="79">
        <f>'MIPG INSTITUCIONAL'!Q65</f>
        <v>0</v>
      </c>
      <c r="S59" s="80">
        <f>'MIPG INSTITUCIONAL'!R65</f>
        <v>0</v>
      </c>
      <c r="T59" s="80" t="str">
        <f>'MIPG INSTITUCIONAL'!S65</f>
        <v>x</v>
      </c>
      <c r="U59" s="81">
        <f>'MIPG INSTITUCIONAL'!T65</f>
        <v>0</v>
      </c>
      <c r="V59" s="69" t="str">
        <f t="shared" si="2"/>
        <v>4</v>
      </c>
      <c r="W59" s="69" t="str">
        <f t="shared" si="3"/>
        <v>4</v>
      </c>
      <c r="X59" s="69" t="str">
        <f t="shared" si="4"/>
        <v>2</v>
      </c>
      <c r="Y59" s="69" t="str">
        <f t="shared" si="5"/>
        <v>4</v>
      </c>
      <c r="Z59" s="70" t="str">
        <f>IF((IF(Tabla2[[#This Row],[Calculo1 ]]="1",_xlfn.IFS(W59="1",IF((J59/H59)&gt;100%,100%,J59/H59),W59="2",IF((J59/N59)&gt;100%,100%,J59/N59),W59="3","0%",W59="4","0")+Tabla2[[#This Row],[ III TRIM 20217]],_xlfn.IFS(W59="1",IF((J59/H59)&gt;100%,100%,J59/H59),W59="2",IF((J59/N59)&gt;100%,100%,J59/N59),W59="3","0%",W59="4","")))=100%,100%,(IF(Tabla2[[#This Row],[Calculo1 ]]="1",_xlfn.IFS(W59="1",IF((J59/H59)&gt;100%,100%,J59/H59),W59="2",IF((J59/N59)&gt;100%,100%,J59/N59),W59="3","0%",W59="4","0")+Tabla2[[#This Row],[ III TRIM 20217]],_xlfn.IFS(W59="1",IF((J59/H59)&gt;100%,100%,J59/H59),W59="2",IF((J59/N59)&gt;100%,100%,J59/N59),W59="3","0%",W59="4",""))))</f>
        <v/>
      </c>
      <c r="AA59" s="82" t="str">
        <f t="shared" si="6"/>
        <v/>
      </c>
      <c r="AB59" s="83" t="str">
        <f>_xlfn.IFNA(INDEX(Hoja1!$C$3:$C$230,MATCH(Tabla2[[#This Row],[Calculo5]],Hoja1!$B$3:$B$230,0)),"")</f>
        <v/>
      </c>
      <c r="AC59" s="83">
        <f t="shared" si="7"/>
        <v>1</v>
      </c>
      <c r="AD59" s="84" t="str">
        <f t="shared" si="8"/>
        <v/>
      </c>
      <c r="AE59" s="108">
        <f>IF(IF(F59="","ESPECÍFICAR TIPO DE META",_xlfn.IFNA(_xlfn.IFS(SUM(I59:L59)=0,0%,SUM(I59:L59)&gt;0.001,(_xlfn.IFS(F59="INCREMENTO",SUM(I59:L59)/H59,F59="MANTENIMIENTO",SUM(I59:L59)/(H59*Tabla2[[#This Row],[N.X]])))),"ESPECÍFICAR TIPO DE META"))&gt;1,"100%",IF(F59="","ESPECÍFICAR TIPO DE META",_xlfn.IFNA(_xlfn.IFS(SUM(I59:L59)=0,0%,SUM(I59:L59)&gt;0.001,(_xlfn.IFS(F59="INCREMENTO",SUM(I59:L59)/H59,F59="MANTENIMIENTO",SUM(I59:L59)/(H59*Tabla2[[#This Row],[N.X]])))),"ESPECÍFICAR TIPO DE META")))</f>
        <v>1</v>
      </c>
      <c r="AF59" s="110" t="str">
        <f>'MIPG INSTITUCIONAL'!N65</f>
        <v xml:space="preserve">Pendiente link de acceso para validación del cumplimiento. </v>
      </c>
      <c r="AG59" s="106" t="str">
        <f>'MIPG INSTITUCIONAL'!O65</f>
        <v>Recursos Humanos Y Tecnológicos</v>
      </c>
      <c r="AH59" s="112" t="str">
        <f>'MIPG INSTITUCIONAL'!P65</f>
        <v>SUBDIRECCIÓN ADMINISTRATIVA Y FINANCIERA (OPS SISTEMAS)</v>
      </c>
      <c r="AI59" s="57" t="str">
        <f>'MIPG INSTITUCIONAL'!P65</f>
        <v>SUBDIRECCIÓN ADMINISTRATIVA Y FINANCIERA (OPS SISTEMAS)</v>
      </c>
    </row>
    <row r="60" spans="2:35" ht="68.45" customHeight="1" thickBot="1" x14ac:dyDescent="0.3">
      <c r="B60" s="73" t="s">
        <v>385</v>
      </c>
      <c r="C60" s="76" t="s">
        <v>389</v>
      </c>
      <c r="D60" s="239" t="str">
        <f>'MIPG INSTITUCIONAL'!F66</f>
        <v>Realizar informe de avance en la implementación de las Tablas de Retención Documental en Archivo de Gestión</v>
      </c>
      <c r="E60" s="74" t="str">
        <f>'MIPG INSTITUCIONAL'!G66</f>
        <v xml:space="preserve"> Informe de avance de implementación de Tablas de Retención Documental Archivo de Gestión </v>
      </c>
      <c r="F60" s="75" t="s">
        <v>351</v>
      </c>
      <c r="G60" s="207">
        <f t="shared" si="0"/>
        <v>2</v>
      </c>
      <c r="H60" s="219">
        <f>'MIPG INSTITUCIONAL'!H66</f>
        <v>2</v>
      </c>
      <c r="I60" s="225">
        <f>'MIPG INSTITUCIONAL'!I66</f>
        <v>0</v>
      </c>
      <c r="J60" s="226">
        <f>'MIPG INSTITUCIONAL'!J66</f>
        <v>1</v>
      </c>
      <c r="K60" s="226">
        <f>'MIPG INSTITUCIONAL'!K66</f>
        <v>0</v>
      </c>
      <c r="L60" s="227">
        <f>'MIPG INSTITUCIONAL'!L66</f>
        <v>0</v>
      </c>
      <c r="M60" s="77"/>
      <c r="N60" s="78">
        <v>1</v>
      </c>
      <c r="O60" s="78"/>
      <c r="P60" s="101">
        <v>1</v>
      </c>
      <c r="Q60" s="100" t="str">
        <f t="shared" si="1"/>
        <v>SI</v>
      </c>
      <c r="R60" s="79">
        <f>'MIPG INSTITUCIONAL'!Q66</f>
        <v>0</v>
      </c>
      <c r="S60" s="80" t="str">
        <f>'MIPG INSTITUCIONAL'!R66</f>
        <v>x</v>
      </c>
      <c r="T60" s="80">
        <f>'MIPG INSTITUCIONAL'!S66</f>
        <v>0</v>
      </c>
      <c r="U60" s="81" t="str">
        <f>'MIPG INSTITUCIONAL'!T66</f>
        <v>x</v>
      </c>
      <c r="V60" s="69" t="str">
        <f t="shared" si="2"/>
        <v>4</v>
      </c>
      <c r="W60" s="69" t="str">
        <f t="shared" si="3"/>
        <v>2</v>
      </c>
      <c r="X60" s="69" t="str">
        <f t="shared" si="4"/>
        <v>4</v>
      </c>
      <c r="Y60" s="69" t="str">
        <f t="shared" si="5"/>
        <v>3</v>
      </c>
      <c r="Z60" s="70">
        <f>IF((IF(Tabla2[[#This Row],[Calculo1 ]]="1",_xlfn.IFS(W60="1",IF((J60/H60)&gt;100%,100%,J60/H60),W60="2",IF((J60/N60)&gt;100%,100%,J60/N60),W60="3","0%",W60="4","0")+Tabla2[[#This Row],[ III TRIM 20217]],_xlfn.IFS(W60="1",IF((J60/H60)&gt;100%,100%,J60/H60),W60="2",IF((J60/N60)&gt;100%,100%,J60/N60),W60="3","0%",W60="4","")))=100%,100%,(IF(Tabla2[[#This Row],[Calculo1 ]]="1",_xlfn.IFS(W60="1",IF((J60/H60)&gt;100%,100%,J60/H60),W60="2",IF((J60/N60)&gt;100%,100%,J60/N60),W60="3","0%",W60="4","0")+Tabla2[[#This Row],[ III TRIM 20217]],_xlfn.IFS(W60="1",IF((J60/H60)&gt;100%,100%,J60/H60),W60="2",IF((J60/N60)&gt;100%,100%,J60/N60),W60="3","0%",W60="4",""))))</f>
        <v>1</v>
      </c>
      <c r="AA60" s="82" t="str">
        <f t="shared" si="6"/>
        <v/>
      </c>
      <c r="AB60" s="83">
        <f>_xlfn.IFNA(INDEX(Hoja1!$C$3:$C$230,MATCH(Tabla2[[#This Row],[Calculo5]],Hoja1!$B$3:$B$230,0)),"")</f>
        <v>1</v>
      </c>
      <c r="AC60" s="83" t="str">
        <f t="shared" si="7"/>
        <v/>
      </c>
      <c r="AD60" s="84" t="str">
        <f t="shared" si="8"/>
        <v>0%</v>
      </c>
      <c r="AE60" s="108">
        <f>IF(IF(F60="","ESPECÍFICAR TIPO DE META",_xlfn.IFNA(_xlfn.IFS(SUM(I60:L60)=0,0%,SUM(I60:L60)&gt;0.001,(_xlfn.IFS(F60="INCREMENTO",SUM(I60:L60)/H60,F60="MANTENIMIENTO",SUM(I60:L60)/(H60*Tabla2[[#This Row],[N.X]])))),"ESPECÍFICAR TIPO DE META"))&gt;1,"100%",IF(F60="","ESPECÍFICAR TIPO DE META",_xlfn.IFNA(_xlfn.IFS(SUM(I60:L60)=0,0%,SUM(I60:L60)&gt;0.001,(_xlfn.IFS(F60="INCREMENTO",SUM(I60:L60)/H60,F60="MANTENIMIENTO",SUM(I60:L60)/(H60*Tabla2[[#This Row],[N.X]])))),"ESPECÍFICAR TIPO DE META")))</f>
        <v>0.5</v>
      </c>
      <c r="AF60" s="110" t="str">
        <f>'MIPG INSTITUCIONAL'!N66</f>
        <v>Se emitió informe de avance de implementación de Tablas de Retención Documental con fecha 29 de diciembre 2021 Formato PA08-F11</v>
      </c>
      <c r="AG60" s="106" t="str">
        <f>'MIPG INSTITUCIONAL'!O66</f>
        <v>Recursos Humanos Y Tecnológicos</v>
      </c>
      <c r="AH60" s="112" t="str">
        <f>'MIPG INSTITUCIONAL'!P66</f>
        <v>SUBDIRECCIÓN ADMINISTRATIVA Y FINANCIERA (OPS GESTIÓN DOCUMENTAL)</v>
      </c>
      <c r="AI60" s="57" t="str">
        <f>'MIPG INSTITUCIONAL'!P66</f>
        <v>SUBDIRECCIÓN ADMINISTRATIVA Y FINANCIERA (OPS GESTIÓN DOCUMENTAL)</v>
      </c>
    </row>
    <row r="61" spans="2:35" ht="68.45" customHeight="1" thickBot="1" x14ac:dyDescent="0.3">
      <c r="B61" s="73" t="s">
        <v>385</v>
      </c>
      <c r="C61" s="76" t="s">
        <v>389</v>
      </c>
      <c r="D61" s="239" t="str">
        <f>'MIPG INSTITUCIONAL'!F67</f>
        <v>Inscribir las Tablas de Retención de la Entidad en el Registro Único de Tablas de Retención Documental del Archivo General de la Nación</v>
      </c>
      <c r="E61" s="74" t="str">
        <f>'MIPG INSTITUCIONAL'!G67</f>
        <v>Tablas de Retención Documental Inscritas en el Registro Único de Tablas de Retención Documental de AGN</v>
      </c>
      <c r="F61" s="75" t="s">
        <v>351</v>
      </c>
      <c r="G61" s="207">
        <f t="shared" si="0"/>
        <v>1</v>
      </c>
      <c r="H61" s="219">
        <f>'MIPG INSTITUCIONAL'!H67</f>
        <v>1</v>
      </c>
      <c r="I61" s="225">
        <f>'MIPG INSTITUCIONAL'!I67</f>
        <v>0</v>
      </c>
      <c r="J61" s="226">
        <f>'MIPG INSTITUCIONAL'!J67</f>
        <v>1</v>
      </c>
      <c r="K61" s="226">
        <f>'MIPG INSTITUCIONAL'!K67</f>
        <v>0</v>
      </c>
      <c r="L61" s="227">
        <f>'MIPG INSTITUCIONAL'!L67</f>
        <v>0</v>
      </c>
      <c r="M61" s="77"/>
      <c r="N61" s="78">
        <v>1</v>
      </c>
      <c r="O61" s="78"/>
      <c r="P61" s="101"/>
      <c r="Q61" s="100" t="str">
        <f t="shared" si="1"/>
        <v>SI</v>
      </c>
      <c r="R61" s="79">
        <f>'MIPG INSTITUCIONAL'!Q67</f>
        <v>0</v>
      </c>
      <c r="S61" s="80" t="str">
        <f>'MIPG INSTITUCIONAL'!R67</f>
        <v>x</v>
      </c>
      <c r="T61" s="80">
        <f>'MIPG INSTITUCIONAL'!S67</f>
        <v>0</v>
      </c>
      <c r="U61" s="81">
        <f>'MIPG INSTITUCIONAL'!T67</f>
        <v>0</v>
      </c>
      <c r="V61" s="69" t="str">
        <f t="shared" si="2"/>
        <v>4</v>
      </c>
      <c r="W61" s="69" t="str">
        <f t="shared" si="3"/>
        <v>2</v>
      </c>
      <c r="X61" s="69" t="str">
        <f t="shared" si="4"/>
        <v>4</v>
      </c>
      <c r="Y61" s="69" t="str">
        <f t="shared" si="5"/>
        <v>4</v>
      </c>
      <c r="Z61" s="70">
        <f>IF((IF(Tabla2[[#This Row],[Calculo1 ]]="1",_xlfn.IFS(W61="1",IF((J61/H61)&gt;100%,100%,J61/H61),W61="2",IF((J61/N61)&gt;100%,100%,J61/N61),W61="3","0%",W61="4","0")+Tabla2[[#This Row],[ III TRIM 20217]],_xlfn.IFS(W61="1",IF((J61/H61)&gt;100%,100%,J61/H61),W61="2",IF((J61/N61)&gt;100%,100%,J61/N61),W61="3","0%",W61="4","")))=100%,100%,(IF(Tabla2[[#This Row],[Calculo1 ]]="1",_xlfn.IFS(W61="1",IF((J61/H61)&gt;100%,100%,J61/H61),W61="2",IF((J61/N61)&gt;100%,100%,J61/N61),W61="3","0%",W61="4","0")+Tabla2[[#This Row],[ III TRIM 20217]],_xlfn.IFS(W61="1",IF((J61/H61)&gt;100%,100%,J61/H61),W61="2",IF((J61/N61)&gt;100%,100%,J61/N61),W61="3","0%",W61="4",""))))</f>
        <v>1</v>
      </c>
      <c r="AA61" s="82" t="str">
        <f t="shared" si="6"/>
        <v/>
      </c>
      <c r="AB61" s="83">
        <f>_xlfn.IFNA(INDEX(Hoja1!$C$3:$C$230,MATCH(Tabla2[[#This Row],[Calculo5]],Hoja1!$B$3:$B$230,0)),"")</f>
        <v>1</v>
      </c>
      <c r="AC61" s="83" t="str">
        <f t="shared" si="7"/>
        <v/>
      </c>
      <c r="AD61" s="84" t="str">
        <f t="shared" si="8"/>
        <v/>
      </c>
      <c r="AE61" s="108">
        <f>IF(IF(F61="","ESPECÍFICAR TIPO DE META",_xlfn.IFNA(_xlfn.IFS(SUM(I61:L61)=0,0%,SUM(I61:L61)&gt;0.001,(_xlfn.IFS(F61="INCREMENTO",SUM(I61:L61)/H61,F61="MANTENIMIENTO",SUM(I61:L61)/(H61*Tabla2[[#This Row],[N.X]])))),"ESPECÍFICAR TIPO DE META"))&gt;1,"100%",IF(F61="","ESPECÍFICAR TIPO DE META",_xlfn.IFNA(_xlfn.IFS(SUM(I61:L61)=0,0%,SUM(I61:L61)&gt;0.001,(_xlfn.IFS(F61="INCREMENTO",SUM(I61:L61)/H61,F61="MANTENIMIENTO",SUM(I61:L61)/(H61*Tabla2[[#This Row],[N.X]])))),"ESPECÍFICAR TIPO DE META")))</f>
        <v>1</v>
      </c>
      <c r="AF61" s="110" t="str">
        <f>'MIPG INSTITUCIONAL'!N67</f>
        <v>Se envió solicitud vía correo electrónico con los soportes requeridos al archivo general de la nación el 30 de diciembre de 2021. Se presenta como evidencia correos de solicitud al Archivo General de la Nación y acta de convalidación por parte del Consejo Territorial de Archivos fecha 27 de diciembre 2021.</v>
      </c>
      <c r="AG61" s="106" t="str">
        <f>'MIPG INSTITUCIONAL'!O67</f>
        <v>Recursos Humanos Y Tecnológicos</v>
      </c>
      <c r="AH61" s="112" t="str">
        <f>'MIPG INSTITUCIONAL'!P67</f>
        <v>SUBDIRECCIÓN ADMINISTRATIVA Y FINANCIERA (OPS GESTIÓN DOCUMENTAL)</v>
      </c>
      <c r="AI61" s="57" t="str">
        <f>'MIPG INSTITUCIONAL'!P67</f>
        <v>SUBDIRECCIÓN ADMINISTRATIVA Y FINANCIERA (OPS GESTIÓN DOCUMENTAL)</v>
      </c>
    </row>
    <row r="62" spans="2:35" ht="68.45" customHeight="1" thickBot="1" x14ac:dyDescent="0.3">
      <c r="B62" s="73" t="s">
        <v>385</v>
      </c>
      <c r="C62" s="76" t="s">
        <v>187</v>
      </c>
      <c r="D62" s="94" t="str">
        <f>'MIPG INSTITUCIONAL'!F68</f>
        <v>Elaborar y ejecutar cronograma de transferencias documentales</v>
      </c>
      <c r="E62" s="74" t="str">
        <f>'MIPG INSTITUCIONAL'!G68</f>
        <v xml:space="preserve">  Cronograma de Transferencias Documentales elaborado y ejecutado</v>
      </c>
      <c r="F62" s="75" t="s">
        <v>351</v>
      </c>
      <c r="G62" s="207">
        <f t="shared" si="0"/>
        <v>1</v>
      </c>
      <c r="H62" s="219">
        <f>'MIPG INSTITUCIONAL'!H68</f>
        <v>1</v>
      </c>
      <c r="I62" s="225">
        <f>'MIPG INSTITUCIONAL'!I68</f>
        <v>0</v>
      </c>
      <c r="J62" s="226">
        <f>'MIPG INSTITUCIONAL'!J68</f>
        <v>0</v>
      </c>
      <c r="K62" s="226">
        <f>'MIPG INSTITUCIONAL'!K68</f>
        <v>1</v>
      </c>
      <c r="L62" s="227">
        <f>'MIPG INSTITUCIONAL'!L68</f>
        <v>0</v>
      </c>
      <c r="M62" s="77"/>
      <c r="N62" s="78"/>
      <c r="O62" s="78">
        <v>1</v>
      </c>
      <c r="P62" s="101"/>
      <c r="Q62" s="100" t="str">
        <f t="shared" si="1"/>
        <v>SI</v>
      </c>
      <c r="R62" s="79">
        <f>'MIPG INSTITUCIONAL'!Q68</f>
        <v>0</v>
      </c>
      <c r="S62" s="80">
        <f>'MIPG INSTITUCIONAL'!R68</f>
        <v>0</v>
      </c>
      <c r="T62" s="80" t="str">
        <f>'MIPG INSTITUCIONAL'!S68</f>
        <v>x</v>
      </c>
      <c r="U62" s="81">
        <f>'MIPG INSTITUCIONAL'!T68</f>
        <v>0</v>
      </c>
      <c r="V62" s="69" t="str">
        <f t="shared" si="2"/>
        <v>4</v>
      </c>
      <c r="W62" s="69" t="str">
        <f t="shared" si="3"/>
        <v>4</v>
      </c>
      <c r="X62" s="69" t="str">
        <f t="shared" si="4"/>
        <v>2</v>
      </c>
      <c r="Y62" s="69" t="str">
        <f t="shared" si="5"/>
        <v>4</v>
      </c>
      <c r="Z62" s="70" t="str">
        <f>IF((IF(Tabla2[[#This Row],[Calculo1 ]]="1",_xlfn.IFS(W62="1",IF((J62/H62)&gt;100%,100%,J62/H62),W62="2",IF((J62/N62)&gt;100%,100%,J62/N62),W62="3","0%",W62="4","0")+Tabla2[[#This Row],[ III TRIM 20217]],_xlfn.IFS(W62="1",IF((J62/H62)&gt;100%,100%,J62/H62),W62="2",IF((J62/N62)&gt;100%,100%,J62/N62),W62="3","0%",W62="4","")))=100%,100%,(IF(Tabla2[[#This Row],[Calculo1 ]]="1",_xlfn.IFS(W62="1",IF((J62/H62)&gt;100%,100%,J62/H62),W62="2",IF((J62/N62)&gt;100%,100%,J62/N62),W62="3","0%",W62="4","0")+Tabla2[[#This Row],[ III TRIM 20217]],_xlfn.IFS(W62="1",IF((J62/H62)&gt;100%,100%,J62/H62),W62="2",IF((J62/N62)&gt;100%,100%,J62/N62),W62="3","0%",W62="4",""))))</f>
        <v/>
      </c>
      <c r="AA62" s="82" t="str">
        <f t="shared" si="6"/>
        <v/>
      </c>
      <c r="AB62" s="83" t="str">
        <f>_xlfn.IFNA(INDEX(Hoja1!$C$3:$C$230,MATCH(Tabla2[[#This Row],[Calculo5]],Hoja1!$B$3:$B$230,0)),"")</f>
        <v/>
      </c>
      <c r="AC62" s="83">
        <f t="shared" si="7"/>
        <v>1</v>
      </c>
      <c r="AD62" s="84" t="str">
        <f t="shared" si="8"/>
        <v/>
      </c>
      <c r="AE62" s="108">
        <f>IF(IF(F62="","ESPECÍFICAR TIPO DE META",_xlfn.IFNA(_xlfn.IFS(SUM(I62:L62)=0,0%,SUM(I62:L62)&gt;0.001,(_xlfn.IFS(F62="INCREMENTO",SUM(I62:L62)/H62,F62="MANTENIMIENTO",SUM(I62:L62)/(H62*Tabla2[[#This Row],[N.X]])))),"ESPECÍFICAR TIPO DE META"))&gt;1,"100%",IF(F62="","ESPECÍFICAR TIPO DE META",_xlfn.IFNA(_xlfn.IFS(SUM(I62:L62)=0,0%,SUM(I62:L62)&gt;0.001,(_xlfn.IFS(F62="INCREMENTO",SUM(I62:L62)/H62,F62="MANTENIMIENTO",SUM(I62:L62)/(H62*Tabla2[[#This Row],[N.X]])))),"ESPECÍFICAR TIPO DE META")))</f>
        <v>1</v>
      </c>
      <c r="AF62" s="110" t="str">
        <f>'MIPG INSTITUCIONAL'!N68</f>
        <v>Se elaboró Cronograma de Transferencias Documentales 2022, se socializó con cada dependencia. De la misma forma se socializó vía correo electrónico el  (% de avance)</v>
      </c>
      <c r="AG62" s="106" t="str">
        <f>'MIPG INSTITUCIONAL'!O68</f>
        <v>Recursos Humanos Y Tecnológicos</v>
      </c>
      <c r="AH62" s="112" t="str">
        <f>'MIPG INSTITUCIONAL'!P68</f>
        <v>SUBDIRECCIÓN ADMINISTRATIVA Y FINANCIERA (OPS GESTIÓN DOCUMENTAL)</v>
      </c>
      <c r="AI62" s="57" t="str">
        <f>'MIPG INSTITUCIONAL'!P68</f>
        <v>SUBDIRECCIÓN ADMINISTRATIVA Y FINANCIERA (OPS GESTIÓN DOCUMENTAL)</v>
      </c>
    </row>
    <row r="63" spans="2:35" ht="68.45" customHeight="1" thickBot="1" x14ac:dyDescent="0.3">
      <c r="B63" s="73" t="s">
        <v>385</v>
      </c>
      <c r="C63" s="76" t="s">
        <v>187</v>
      </c>
      <c r="D63" s="94" t="str">
        <f>'MIPG INSTITUCIONAL'!F69</f>
        <v>Elaborar, aprobar y publicar el Sistema Integrado de Conservación Documental - SIC</v>
      </c>
      <c r="E63" s="74" t="str">
        <f>'MIPG INSTITUCIONAL'!G69</f>
        <v xml:space="preserve"> Sistema Integrado de Conservación Documental - SIC elaborado, aprobado y publicado</v>
      </c>
      <c r="F63" s="75" t="s">
        <v>351</v>
      </c>
      <c r="G63" s="207">
        <f t="shared" si="0"/>
        <v>1</v>
      </c>
      <c r="H63" s="219">
        <f>'MIPG INSTITUCIONAL'!H69</f>
        <v>1</v>
      </c>
      <c r="I63" s="225">
        <f>'MIPG INSTITUCIONAL'!I69</f>
        <v>0</v>
      </c>
      <c r="J63" s="226">
        <f>'MIPG INSTITUCIONAL'!J69</f>
        <v>0</v>
      </c>
      <c r="K63" s="226">
        <f>'MIPG INSTITUCIONAL'!K69</f>
        <v>0</v>
      </c>
      <c r="L63" s="227">
        <f>'MIPG INSTITUCIONAL'!L69</f>
        <v>0</v>
      </c>
      <c r="M63" s="77"/>
      <c r="N63" s="78"/>
      <c r="O63" s="78"/>
      <c r="P63" s="101">
        <v>1</v>
      </c>
      <c r="Q63" s="100" t="str">
        <f t="shared" si="1"/>
        <v>SI</v>
      </c>
      <c r="R63" s="79">
        <f>'MIPG INSTITUCIONAL'!Q69</f>
        <v>0</v>
      </c>
      <c r="S63" s="80">
        <f>'MIPG INSTITUCIONAL'!R69</f>
        <v>0</v>
      </c>
      <c r="T63" s="80">
        <f>'MIPG INSTITUCIONAL'!S69</f>
        <v>0</v>
      </c>
      <c r="U63" s="81" t="str">
        <f>'MIPG INSTITUCIONAL'!T69</f>
        <v>x</v>
      </c>
      <c r="V63" s="69" t="str">
        <f t="shared" si="2"/>
        <v>4</v>
      </c>
      <c r="W63" s="69" t="str">
        <f t="shared" si="3"/>
        <v>4</v>
      </c>
      <c r="X63" s="69" t="str">
        <f t="shared" si="4"/>
        <v>4</v>
      </c>
      <c r="Y63" s="69" t="str">
        <f t="shared" si="5"/>
        <v>3</v>
      </c>
      <c r="Z63" s="70" t="str">
        <f>IF((IF(Tabla2[[#This Row],[Calculo1 ]]="1",_xlfn.IFS(W63="1",IF((J63/H63)&gt;100%,100%,J63/H63),W63="2",IF((J63/N63)&gt;100%,100%,J63/N63),W63="3","0%",W63="4","0")+Tabla2[[#This Row],[ III TRIM 20217]],_xlfn.IFS(W63="1",IF((J63/H63)&gt;100%,100%,J63/H63),W63="2",IF((J63/N63)&gt;100%,100%,J63/N63),W63="3","0%",W63="4","")))=100%,100%,(IF(Tabla2[[#This Row],[Calculo1 ]]="1",_xlfn.IFS(W63="1",IF((J63/H63)&gt;100%,100%,J63/H63),W63="2",IF((J63/N63)&gt;100%,100%,J63/N63),W63="3","0%",W63="4","0")+Tabla2[[#This Row],[ III TRIM 20217]],_xlfn.IFS(W63="1",IF((J63/H63)&gt;100%,100%,J63/H63),W63="2",IF((J63/N63)&gt;100%,100%,J63/N63),W63="3","0%",W63="4",""))))</f>
        <v/>
      </c>
      <c r="AA63" s="82" t="str">
        <f t="shared" si="6"/>
        <v/>
      </c>
      <c r="AB63" s="83" t="str">
        <f>_xlfn.IFNA(INDEX(Hoja1!$C$3:$C$230,MATCH(Tabla2[[#This Row],[Calculo5]],Hoja1!$B$3:$B$230,0)),"")</f>
        <v/>
      </c>
      <c r="AC63" s="83" t="str">
        <f t="shared" si="7"/>
        <v/>
      </c>
      <c r="AD63" s="84" t="str">
        <f t="shared" si="8"/>
        <v>0%</v>
      </c>
      <c r="AE63" s="108">
        <f>IF(IF(F63="","ESPECÍFICAR TIPO DE META",_xlfn.IFNA(_xlfn.IFS(SUM(I63:L63)=0,0%,SUM(I63:L63)&gt;0.001,(_xlfn.IFS(F63="INCREMENTO",SUM(I63:L63)/H63,F63="MANTENIMIENTO",SUM(I63:L63)/(H63*Tabla2[[#This Row],[N.X]])))),"ESPECÍFICAR TIPO DE META"))&gt;1,"100%",IF(F63="","ESPECÍFICAR TIPO DE META",_xlfn.IFNA(_xlfn.IFS(SUM(I63:L63)=0,0%,SUM(I63:L63)&gt;0.001,(_xlfn.IFS(F63="INCREMENTO",SUM(I63:L63)/H63,F63="MANTENIMIENTO",SUM(I63:L63)/(H63*Tabla2[[#This Row],[N.X]])))),"ESPECÍFICAR TIPO DE META")))</f>
        <v>0</v>
      </c>
      <c r="AF63" s="110">
        <f>'MIPG INSTITUCIONAL'!N69</f>
        <v>0</v>
      </c>
      <c r="AG63" s="106" t="str">
        <f>'MIPG INSTITUCIONAL'!O69</f>
        <v>Recursos Humanos Y Tecnológicos</v>
      </c>
      <c r="AH63" s="112" t="str">
        <f>'MIPG INSTITUCIONAL'!P69</f>
        <v>SUBDIRECCIÓN ADMINISTRATIVA Y FINANCIERA (OPS GESTIÓN DOCUMENTAL Y OPS SISTEMAS)</v>
      </c>
      <c r="AI63" s="57" t="str">
        <f>'MIPG INSTITUCIONAL'!P69</f>
        <v>SUBDIRECCIÓN ADMINISTRATIVA Y FINANCIERA (OPS GESTIÓN DOCUMENTAL Y OPS SISTEMAS)</v>
      </c>
    </row>
    <row r="64" spans="2:35" ht="68.45" customHeight="1" thickBot="1" x14ac:dyDescent="0.3">
      <c r="B64" s="73" t="s">
        <v>385</v>
      </c>
      <c r="C64" s="76" t="s">
        <v>187</v>
      </c>
      <c r="D64" s="239" t="str">
        <f>'MIPG INSTITUCIONAL'!F70</f>
        <v>Actualizar el Manual de Gestión Documental</v>
      </c>
      <c r="E64" s="74" t="str">
        <f>'MIPG INSTITUCIONAL'!G70</f>
        <v>Manual de Gestión Documental actualizado</v>
      </c>
      <c r="F64" s="75" t="s">
        <v>351</v>
      </c>
      <c r="G64" s="207">
        <f t="shared" si="0"/>
        <v>1</v>
      </c>
      <c r="H64" s="219">
        <f>'MIPG INSTITUCIONAL'!H70</f>
        <v>1</v>
      </c>
      <c r="I64" s="225">
        <f>'MIPG INSTITUCIONAL'!I70</f>
        <v>0</v>
      </c>
      <c r="J64" s="226">
        <f>'MIPG INSTITUCIONAL'!J70</f>
        <v>1</v>
      </c>
      <c r="K64" s="226">
        <f>'MIPG INSTITUCIONAL'!K70</f>
        <v>0</v>
      </c>
      <c r="L64" s="227">
        <f>'MIPG INSTITUCIONAL'!L70</f>
        <v>0</v>
      </c>
      <c r="M64" s="77"/>
      <c r="N64" s="78">
        <v>1</v>
      </c>
      <c r="O64" s="78"/>
      <c r="P64" s="101"/>
      <c r="Q64" s="100" t="str">
        <f t="shared" si="1"/>
        <v>SI</v>
      </c>
      <c r="R64" s="79">
        <f>'MIPG INSTITUCIONAL'!Q70</f>
        <v>0</v>
      </c>
      <c r="S64" s="80" t="str">
        <f>'MIPG INSTITUCIONAL'!R70</f>
        <v>x</v>
      </c>
      <c r="T64" s="80">
        <f>'MIPG INSTITUCIONAL'!S70</f>
        <v>0</v>
      </c>
      <c r="U64" s="81">
        <f>'MIPG INSTITUCIONAL'!T70</f>
        <v>0</v>
      </c>
      <c r="V64" s="69" t="str">
        <f t="shared" si="2"/>
        <v>4</v>
      </c>
      <c r="W64" s="69" t="str">
        <f t="shared" si="3"/>
        <v>2</v>
      </c>
      <c r="X64" s="69" t="str">
        <f t="shared" si="4"/>
        <v>4</v>
      </c>
      <c r="Y64" s="69" t="str">
        <f t="shared" si="5"/>
        <v>4</v>
      </c>
      <c r="Z64" s="70">
        <f>IF((IF(Tabla2[[#This Row],[Calculo1 ]]="1",_xlfn.IFS(W64="1",IF((J64/H64)&gt;100%,100%,J64/H64),W64="2",IF((J64/N64)&gt;100%,100%,J64/N64),W64="3","0%",W64="4","0")+Tabla2[[#This Row],[ III TRIM 20217]],_xlfn.IFS(W64="1",IF((J64/H64)&gt;100%,100%,J64/H64),W64="2",IF((J64/N64)&gt;100%,100%,J64/N64),W64="3","0%",W64="4","")))=100%,100%,(IF(Tabla2[[#This Row],[Calculo1 ]]="1",_xlfn.IFS(W64="1",IF((J64/H64)&gt;100%,100%,J64/H64),W64="2",IF((J64/N64)&gt;100%,100%,J64/N64),W64="3","0%",W64="4","0")+Tabla2[[#This Row],[ III TRIM 20217]],_xlfn.IFS(W64="1",IF((J64/H64)&gt;100%,100%,J64/H64),W64="2",IF((J64/N64)&gt;100%,100%,J64/N64),W64="3","0%",W64="4",""))))</f>
        <v>1</v>
      </c>
      <c r="AA64" s="82" t="str">
        <f t="shared" si="6"/>
        <v/>
      </c>
      <c r="AB64" s="83">
        <f>_xlfn.IFNA(INDEX(Hoja1!$C$3:$C$230,MATCH(Tabla2[[#This Row],[Calculo5]],Hoja1!$B$3:$B$230,0)),"")</f>
        <v>1</v>
      </c>
      <c r="AC64" s="83" t="str">
        <f t="shared" si="7"/>
        <v/>
      </c>
      <c r="AD64" s="84" t="str">
        <f t="shared" si="8"/>
        <v/>
      </c>
      <c r="AE64" s="108">
        <f>IF(IF(F64="","ESPECÍFICAR TIPO DE META",_xlfn.IFNA(_xlfn.IFS(SUM(I64:L64)=0,0%,SUM(I64:L64)&gt;0.001,(_xlfn.IFS(F64="INCREMENTO",SUM(I64:L64)/H64,F64="MANTENIMIENTO",SUM(I64:L64)/(H64*Tabla2[[#This Row],[N.X]])))),"ESPECÍFICAR TIPO DE META"))&gt;1,"100%",IF(F64="","ESPECÍFICAR TIPO DE META",_xlfn.IFNA(_xlfn.IFS(SUM(I64:L64)=0,0%,SUM(I64:L64)&gt;0.001,(_xlfn.IFS(F64="INCREMENTO",SUM(I64:L64)/H64,F64="MANTENIMIENTO",SUM(I64:L64)/(H64*Tabla2[[#This Row],[N.X]])))),"ESPECÍFICAR TIPO DE META")))</f>
        <v>1</v>
      </c>
      <c r="AF64" s="110" t="str">
        <f>'MIPG INSTITUCIONAL'!N70</f>
        <v>Se actualizó el manual de gestión documental formato PA08-MA02 con fecha 15 de diciembre 2021</v>
      </c>
      <c r="AG64" s="106" t="str">
        <f>'MIPG INSTITUCIONAL'!O70</f>
        <v>Recursos Humanos Y Tecnológicos</v>
      </c>
      <c r="AH64" s="112" t="str">
        <f>'MIPG INSTITUCIONAL'!P70</f>
        <v>SUBDIRECCIÓN ADMINISTRATIVA Y FINANCIERA (OPS GESTIÓN DOCUMENTAL)</v>
      </c>
      <c r="AI64" s="57" t="str">
        <f>'MIPG INSTITUCIONAL'!P70</f>
        <v>SUBDIRECCIÓN ADMINISTRATIVA Y FINANCIERA (OPS GESTIÓN DOCUMENTAL)</v>
      </c>
    </row>
    <row r="65" spans="2:35" ht="68.45" customHeight="1" thickBot="1" x14ac:dyDescent="0.3">
      <c r="B65" s="73" t="s">
        <v>385</v>
      </c>
      <c r="C65" s="76" t="s">
        <v>187</v>
      </c>
      <c r="D65" s="94" t="str">
        <f>'MIPG INSTITUCIONAL'!F71</f>
        <v>Realizar eliminación documental según disposición final registrado en TRD  y TVD</v>
      </c>
      <c r="E65" s="74" t="str">
        <f>'MIPG INSTITUCIONAL'!G71</f>
        <v xml:space="preserve"> Eliminación Documental realizada</v>
      </c>
      <c r="F65" s="75" t="s">
        <v>351</v>
      </c>
      <c r="G65" s="207">
        <f t="shared" si="0"/>
        <v>1</v>
      </c>
      <c r="H65" s="219">
        <f>'MIPG INSTITUCIONAL'!H71</f>
        <v>1</v>
      </c>
      <c r="I65" s="225">
        <f>'MIPG INSTITUCIONAL'!I71</f>
        <v>0</v>
      </c>
      <c r="J65" s="226">
        <f>'MIPG INSTITUCIONAL'!J71</f>
        <v>0</v>
      </c>
      <c r="K65" s="226">
        <f>'MIPG INSTITUCIONAL'!K71</f>
        <v>0</v>
      </c>
      <c r="L65" s="227">
        <f>'MIPG INSTITUCIONAL'!L71</f>
        <v>0</v>
      </c>
      <c r="M65" s="77"/>
      <c r="N65" s="78"/>
      <c r="O65" s="78"/>
      <c r="P65" s="101">
        <v>1</v>
      </c>
      <c r="Q65" s="100" t="str">
        <f t="shared" si="1"/>
        <v>SI</v>
      </c>
      <c r="R65" s="79">
        <f>'MIPG INSTITUCIONAL'!Q71</f>
        <v>0</v>
      </c>
      <c r="S65" s="80">
        <f>'MIPG INSTITUCIONAL'!R71</f>
        <v>0</v>
      </c>
      <c r="T65" s="80">
        <f>'MIPG INSTITUCIONAL'!S71</f>
        <v>0</v>
      </c>
      <c r="U65" s="81" t="str">
        <f>'MIPG INSTITUCIONAL'!T71</f>
        <v>x</v>
      </c>
      <c r="V65" s="69" t="str">
        <f t="shared" si="2"/>
        <v>4</v>
      </c>
      <c r="W65" s="69" t="str">
        <f t="shared" si="3"/>
        <v>4</v>
      </c>
      <c r="X65" s="69" t="str">
        <f t="shared" si="4"/>
        <v>4</v>
      </c>
      <c r="Y65" s="69" t="str">
        <f t="shared" si="5"/>
        <v>3</v>
      </c>
      <c r="Z65" s="70" t="str">
        <f>IF((IF(Tabla2[[#This Row],[Calculo1 ]]="1",_xlfn.IFS(W65="1",IF((J65/H65)&gt;100%,100%,J65/H65),W65="2",IF((J65/N65)&gt;100%,100%,J65/N65),W65="3","0%",W65="4","0")+Tabla2[[#This Row],[ III TRIM 20217]],_xlfn.IFS(W65="1",IF((J65/H65)&gt;100%,100%,J65/H65),W65="2",IF((J65/N65)&gt;100%,100%,J65/N65),W65="3","0%",W65="4","")))=100%,100%,(IF(Tabla2[[#This Row],[Calculo1 ]]="1",_xlfn.IFS(W65="1",IF((J65/H65)&gt;100%,100%,J65/H65),W65="2",IF((J65/N65)&gt;100%,100%,J65/N65),W65="3","0%",W65="4","0")+Tabla2[[#This Row],[ III TRIM 20217]],_xlfn.IFS(W65="1",IF((J65/H65)&gt;100%,100%,J65/H65),W65="2",IF((J65/N65)&gt;100%,100%,J65/N65),W65="3","0%",W65="4",""))))</f>
        <v/>
      </c>
      <c r="AA65" s="82" t="str">
        <f t="shared" si="6"/>
        <v/>
      </c>
      <c r="AB65" s="83" t="str">
        <f>_xlfn.IFNA(INDEX(Hoja1!$C$3:$C$230,MATCH(Tabla2[[#This Row],[Calculo5]],Hoja1!$B$3:$B$230,0)),"")</f>
        <v/>
      </c>
      <c r="AC65" s="83" t="str">
        <f t="shared" si="7"/>
        <v/>
      </c>
      <c r="AD65" s="84" t="str">
        <f t="shared" si="8"/>
        <v>0%</v>
      </c>
      <c r="AE65" s="108">
        <f>IF(IF(F65="","ESPECÍFICAR TIPO DE META",_xlfn.IFNA(_xlfn.IFS(SUM(I65:L65)=0,0%,SUM(I65:L65)&gt;0.001,(_xlfn.IFS(F65="INCREMENTO",SUM(I65:L65)/H65,F65="MANTENIMIENTO",SUM(I65:L65)/(H65*Tabla2[[#This Row],[N.X]])))),"ESPECÍFICAR TIPO DE META"))&gt;1,"100%",IF(F65="","ESPECÍFICAR TIPO DE META",_xlfn.IFNA(_xlfn.IFS(SUM(I65:L65)=0,0%,SUM(I65:L65)&gt;0.001,(_xlfn.IFS(F65="INCREMENTO",SUM(I65:L65)/H65,F65="MANTENIMIENTO",SUM(I65:L65)/(H65*Tabla2[[#This Row],[N.X]])))),"ESPECÍFICAR TIPO DE META")))</f>
        <v>0</v>
      </c>
      <c r="AF65" s="110">
        <f>'MIPG INSTITUCIONAL'!N71</f>
        <v>0</v>
      </c>
      <c r="AG65" s="106" t="str">
        <f>'MIPG INSTITUCIONAL'!O71</f>
        <v>Recursos Humanos Y Tecnológicos</v>
      </c>
      <c r="AH65" s="112" t="str">
        <f>'MIPG INSTITUCIONAL'!P71</f>
        <v>SUBDIRECCIÓN ADMINISTRATIVA Y FINANCIERA (OPS GESTIÓN DOCUMENTAL)</v>
      </c>
      <c r="AI65" s="57" t="str">
        <f>'MIPG INSTITUCIONAL'!P71</f>
        <v>SUBDIRECCIÓN ADMINISTRATIVA Y FINANCIERA (OPS GESTIÓN DOCUMENTAL)</v>
      </c>
    </row>
    <row r="66" spans="2:35" ht="68.45" customHeight="1" thickBot="1" x14ac:dyDescent="0.3">
      <c r="B66" s="73" t="s">
        <v>385</v>
      </c>
      <c r="C66" s="76" t="s">
        <v>187</v>
      </c>
      <c r="D66" s="94" t="str">
        <f>'MIPG INSTITUCIONAL'!F72</f>
        <v>Elaborar los Flujos Documentales</v>
      </c>
      <c r="E66" s="74" t="str">
        <f>'MIPG INSTITUCIONAL'!G72</f>
        <v xml:space="preserve">    Flujos Documentales realizados</v>
      </c>
      <c r="F66" s="75" t="s">
        <v>351</v>
      </c>
      <c r="G66" s="207">
        <f t="shared" si="0"/>
        <v>1</v>
      </c>
      <c r="H66" s="220">
        <f>'MIPG INSTITUCIONAL'!H72</f>
        <v>0.1</v>
      </c>
      <c r="I66" s="225">
        <f>'MIPG INSTITUCIONAL'!I72</f>
        <v>0</v>
      </c>
      <c r="J66" s="226">
        <f>'MIPG INSTITUCIONAL'!J72</f>
        <v>0</v>
      </c>
      <c r="K66" s="226">
        <f>'MIPG INSTITUCIONAL'!K72</f>
        <v>0</v>
      </c>
      <c r="L66" s="227">
        <f>'MIPG INSTITUCIONAL'!L72</f>
        <v>0</v>
      </c>
      <c r="M66" s="54"/>
      <c r="N66" s="55"/>
      <c r="O66" s="55"/>
      <c r="P66" s="102">
        <v>0.1</v>
      </c>
      <c r="Q66" s="100" t="str">
        <f t="shared" si="1"/>
        <v>SI</v>
      </c>
      <c r="R66" s="79">
        <f>'MIPG INSTITUCIONAL'!Q72</f>
        <v>0</v>
      </c>
      <c r="S66" s="80">
        <f>'MIPG INSTITUCIONAL'!R72</f>
        <v>0</v>
      </c>
      <c r="T66" s="80">
        <f>'MIPG INSTITUCIONAL'!S72</f>
        <v>0</v>
      </c>
      <c r="U66" s="81" t="str">
        <f>'MIPG INSTITUCIONAL'!T72</f>
        <v>x</v>
      </c>
      <c r="V66" s="69" t="str">
        <f t="shared" si="2"/>
        <v>4</v>
      </c>
      <c r="W66" s="69" t="str">
        <f t="shared" si="3"/>
        <v>4</v>
      </c>
      <c r="X66" s="69" t="str">
        <f t="shared" si="4"/>
        <v>4</v>
      </c>
      <c r="Y66" s="69" t="str">
        <f t="shared" si="5"/>
        <v>3</v>
      </c>
      <c r="Z66" s="70" t="str">
        <f>IF((IF(Tabla2[[#This Row],[Calculo1 ]]="1",_xlfn.IFS(W66="1",IF((J66/H66)&gt;100%,100%,J66/H66),W66="2",IF((J66/N66)&gt;100%,100%,J66/N66),W66="3","0%",W66="4","0")+Tabla2[[#This Row],[ III TRIM 20217]],_xlfn.IFS(W66="1",IF((J66/H66)&gt;100%,100%,J66/H66),W66="2",IF((J66/N66)&gt;100%,100%,J66/N66),W66="3","0%",W66="4","")))=100%,100%,(IF(Tabla2[[#This Row],[Calculo1 ]]="1",_xlfn.IFS(W66="1",IF((J66/H66)&gt;100%,100%,J66/H66),W66="2",IF((J66/N66)&gt;100%,100%,J66/N66),W66="3","0%",W66="4","0")+Tabla2[[#This Row],[ III TRIM 20217]],_xlfn.IFS(W66="1",IF((J66/H66)&gt;100%,100%,J66/H66),W66="2",IF((J66/N66)&gt;100%,100%,J66/N66),W66="3","0%",W66="4",""))))</f>
        <v/>
      </c>
      <c r="AA66" s="82" t="str">
        <f t="shared" si="6"/>
        <v/>
      </c>
      <c r="AB66" s="83" t="str">
        <f>_xlfn.IFNA(INDEX(Hoja1!$C$3:$C$230,MATCH(Tabla2[[#This Row],[Calculo5]],Hoja1!$B$3:$B$230,0)),"")</f>
        <v/>
      </c>
      <c r="AC66" s="83" t="str">
        <f t="shared" si="7"/>
        <v/>
      </c>
      <c r="AD66" s="84" t="str">
        <f t="shared" si="8"/>
        <v>0%</v>
      </c>
      <c r="AE66" s="108">
        <f>IF(IF(F66="","ESPECÍFICAR TIPO DE META",_xlfn.IFNA(_xlfn.IFS(SUM(I66:L66)=0,0%,SUM(I66:L66)&gt;0.001,(_xlfn.IFS(F66="INCREMENTO",SUM(I66:L66)/H66,F66="MANTENIMIENTO",SUM(I66:L66)/(H66*Tabla2[[#This Row],[N.X]])))),"ESPECÍFICAR TIPO DE META"))&gt;1,"100%",IF(F66="","ESPECÍFICAR TIPO DE META",_xlfn.IFNA(_xlfn.IFS(SUM(I66:L66)=0,0%,SUM(I66:L66)&gt;0.001,(_xlfn.IFS(F66="INCREMENTO",SUM(I66:L66)/H66,F66="MANTENIMIENTO",SUM(I66:L66)/(H66*Tabla2[[#This Row],[N.X]])))),"ESPECÍFICAR TIPO DE META")))</f>
        <v>0</v>
      </c>
      <c r="AF66" s="110">
        <f>'MIPG INSTITUCIONAL'!N72</f>
        <v>0</v>
      </c>
      <c r="AG66" s="106" t="str">
        <f>'MIPG INSTITUCIONAL'!O72</f>
        <v>Recursos Humanos Y Tecnológicos</v>
      </c>
      <c r="AH66" s="112" t="str">
        <f>'MIPG INSTITUCIONAL'!P72</f>
        <v>SUBDIRECCIÓN ADMINISTRATIVA Y FINANCIERA (OPS GESTIÓN DOCUMENTAL)</v>
      </c>
      <c r="AI66" s="57" t="str">
        <f>'MIPG INSTITUCIONAL'!P72</f>
        <v>SUBDIRECCIÓN ADMINISTRATIVA Y FINANCIERA (OPS GESTIÓN DOCUMENTAL)</v>
      </c>
    </row>
    <row r="67" spans="2:35" ht="68.45" customHeight="1" thickBot="1" x14ac:dyDescent="0.3">
      <c r="B67" s="73" t="s">
        <v>385</v>
      </c>
      <c r="C67" s="76" t="s">
        <v>187</v>
      </c>
      <c r="D67" s="239" t="str">
        <f>'MIPG INSTITUCIONAL'!F73</f>
        <v>Capacitar a funcionarios del INDERBU en temáticas relacionadas con la gestión documental</v>
      </c>
      <c r="E67" s="74" t="str">
        <f>'MIPG INSTITUCIONAL'!G73</f>
        <v>Capacitaciones ejecutadas de temáticas de gestión documental a funcionarios</v>
      </c>
      <c r="F67" s="75" t="s">
        <v>351</v>
      </c>
      <c r="G67" s="207">
        <f t="shared" si="0"/>
        <v>3</v>
      </c>
      <c r="H67" s="219">
        <f>'MIPG INSTITUCIONAL'!H73</f>
        <v>3</v>
      </c>
      <c r="I67" s="225">
        <f>'MIPG INSTITUCIONAL'!I73</f>
        <v>0</v>
      </c>
      <c r="J67" s="226">
        <f>'MIPG INSTITUCIONAL'!J73</f>
        <v>1</v>
      </c>
      <c r="K67" s="226">
        <f>'MIPG INSTITUCIONAL'!K73</f>
        <v>1</v>
      </c>
      <c r="L67" s="227">
        <f>'MIPG INSTITUCIONAL'!L73</f>
        <v>0</v>
      </c>
      <c r="M67" s="77"/>
      <c r="N67" s="78">
        <v>1</v>
      </c>
      <c r="O67" s="78">
        <v>1</v>
      </c>
      <c r="P67" s="101">
        <v>1</v>
      </c>
      <c r="Q67" s="100" t="str">
        <f t="shared" si="1"/>
        <v>SI</v>
      </c>
      <c r="R67" s="79">
        <f>'MIPG INSTITUCIONAL'!Q73</f>
        <v>0</v>
      </c>
      <c r="S67" s="80" t="str">
        <f>'MIPG INSTITUCIONAL'!R73</f>
        <v>x</v>
      </c>
      <c r="T67" s="80" t="str">
        <f>'MIPG INSTITUCIONAL'!S73</f>
        <v>x</v>
      </c>
      <c r="U67" s="81" t="str">
        <f>'MIPG INSTITUCIONAL'!T73</f>
        <v>x</v>
      </c>
      <c r="V67" s="69" t="str">
        <f t="shared" si="2"/>
        <v>4</v>
      </c>
      <c r="W67" s="69" t="str">
        <f t="shared" si="3"/>
        <v>2</v>
      </c>
      <c r="X67" s="69" t="str">
        <f t="shared" si="4"/>
        <v>2</v>
      </c>
      <c r="Y67" s="69" t="str">
        <f t="shared" si="5"/>
        <v>3</v>
      </c>
      <c r="Z67" s="70">
        <f>IF((IF(Tabla2[[#This Row],[Calculo1 ]]="1",_xlfn.IFS(W67="1",IF((J67/H67)&gt;100%,100%,J67/H67),W67="2",IF((J67/N67)&gt;100%,100%,J67/N67),W67="3","0%",W67="4","0")+Tabla2[[#This Row],[ III TRIM 20217]],_xlfn.IFS(W67="1",IF((J67/H67)&gt;100%,100%,J67/H67),W67="2",IF((J67/N67)&gt;100%,100%,J67/N67),W67="3","0%",W67="4","")))=100%,100%,(IF(Tabla2[[#This Row],[Calculo1 ]]="1",_xlfn.IFS(W67="1",IF((J67/H67)&gt;100%,100%,J67/H67),W67="2",IF((J67/N67)&gt;100%,100%,J67/N67),W67="3","0%",W67="4","0")+Tabla2[[#This Row],[ III TRIM 20217]],_xlfn.IFS(W67="1",IF((J67/H67)&gt;100%,100%,J67/H67),W67="2",IF((J67/N67)&gt;100%,100%,J67/N67),W67="3","0%",W67="4",""))))</f>
        <v>1</v>
      </c>
      <c r="AA67" s="82" t="str">
        <f t="shared" si="6"/>
        <v/>
      </c>
      <c r="AB67" s="83">
        <f>_xlfn.IFNA(INDEX(Hoja1!$C$3:$C$230,MATCH(Tabla2[[#This Row],[Calculo5]],Hoja1!$B$3:$B$230,0)),"")</f>
        <v>1</v>
      </c>
      <c r="AC67" s="83">
        <f t="shared" si="7"/>
        <v>1</v>
      </c>
      <c r="AD67" s="84" t="str">
        <f t="shared" si="8"/>
        <v>0%</v>
      </c>
      <c r="AE67" s="108">
        <f>IF(IF(F67="","ESPECÍFICAR TIPO DE META",_xlfn.IFNA(_xlfn.IFS(SUM(I67:L67)=0,0%,SUM(I67:L67)&gt;0.001,(_xlfn.IFS(F67="INCREMENTO",SUM(I67:L67)/H67,F67="MANTENIMIENTO",SUM(I67:L67)/(H67*Tabla2[[#This Row],[N.X]])))),"ESPECÍFICAR TIPO DE META"))&gt;1,"100%",IF(F67="","ESPECÍFICAR TIPO DE META",_xlfn.IFNA(_xlfn.IFS(SUM(I67:L67)=0,0%,SUM(I67:L67)&gt;0.001,(_xlfn.IFS(F67="INCREMENTO",SUM(I67:L67)/H67,F67="MANTENIMIENTO",SUM(I67:L67)/(H67*Tabla2[[#This Row],[N.X]])))),"ESPECÍFICAR TIPO DE META")))</f>
        <v>0.66666666666666663</v>
      </c>
      <c r="AF67" s="110" t="str">
        <f>'MIPG INSTITUCIONAL'!N73</f>
        <v xml:space="preserve">Se realizó capacitación sobre Acuerdo 042 del 2002, Archivo General de la Nación - Archivo de gestión y transferencia documental e  Implementación de Tablas de Retención Documental, realizadas durante el primer trimestre 2022. </v>
      </c>
      <c r="AG67" s="106" t="str">
        <f>'MIPG INSTITUCIONAL'!O73</f>
        <v>Recursos Humanos Y Tecnológicos</v>
      </c>
      <c r="AH67" s="112" t="str">
        <f>'MIPG INSTITUCIONAL'!P73</f>
        <v>SUBDIRECCIÓN ADMINISTRATIVA Y FINANCIERA (OPS GESTIÓN DOCUMENTAL)</v>
      </c>
      <c r="AI67" s="57" t="str">
        <f>'MIPG INSTITUCIONAL'!P73</f>
        <v>SUBDIRECCIÓN ADMINISTRATIVA Y FINANCIERA (OPS GESTIÓN DOCUMENTAL)</v>
      </c>
    </row>
    <row r="68" spans="2:35" ht="68.45" customHeight="1" thickBot="1" x14ac:dyDescent="0.3">
      <c r="B68" s="73" t="s">
        <v>385</v>
      </c>
      <c r="C68" s="76" t="s">
        <v>187</v>
      </c>
      <c r="D68" s="94" t="str">
        <f>'MIPG INSTITUCIONAL'!F74</f>
        <v>Elaborar y aprobar Plan de Acción de la Política Gestión del Conocimiento e Innovación</v>
      </c>
      <c r="E68" s="74" t="str">
        <f>'MIPG INSTITUCIONAL'!G74</f>
        <v>Plan de acción Política Gestión del Conocimiento e Innovación elaborada y aprobada</v>
      </c>
      <c r="F68" s="75" t="s">
        <v>351</v>
      </c>
      <c r="G68" s="207">
        <f t="shared" si="0"/>
        <v>1</v>
      </c>
      <c r="H68" s="219">
        <f>'MIPG INSTITUCIONAL'!H74</f>
        <v>1</v>
      </c>
      <c r="I68" s="225">
        <f>'MIPG INSTITUCIONAL'!I74</f>
        <v>0</v>
      </c>
      <c r="J68" s="226">
        <f>'MIPG INSTITUCIONAL'!J74</f>
        <v>0.8</v>
      </c>
      <c r="K68" s="226">
        <f>'MIPG INSTITUCIONAL'!K74</f>
        <v>0</v>
      </c>
      <c r="L68" s="227">
        <f>'MIPG INSTITUCIONAL'!L74</f>
        <v>0</v>
      </c>
      <c r="M68" s="77"/>
      <c r="N68" s="78">
        <v>1</v>
      </c>
      <c r="O68" s="78"/>
      <c r="P68" s="101"/>
      <c r="Q68" s="100" t="str">
        <f t="shared" si="1"/>
        <v>SI</v>
      </c>
      <c r="R68" s="79">
        <f>'MIPG INSTITUCIONAL'!Q74</f>
        <v>0</v>
      </c>
      <c r="S68" s="80" t="str">
        <f>'MIPG INSTITUCIONAL'!R74</f>
        <v>x</v>
      </c>
      <c r="T68" s="80">
        <f>'MIPG INSTITUCIONAL'!S74</f>
        <v>0</v>
      </c>
      <c r="U68" s="81">
        <f>'MIPG INSTITUCIONAL'!T74</f>
        <v>0</v>
      </c>
      <c r="V68" s="69" t="str">
        <f t="shared" si="2"/>
        <v>4</v>
      </c>
      <c r="W68" s="69" t="str">
        <f t="shared" si="3"/>
        <v>2</v>
      </c>
      <c r="X68" s="69" t="str">
        <f t="shared" si="4"/>
        <v>4</v>
      </c>
      <c r="Y68" s="69" t="str">
        <f t="shared" si="5"/>
        <v>4</v>
      </c>
      <c r="Z68" s="70">
        <f>IF((IF(Tabla2[[#This Row],[Calculo1 ]]="1",_xlfn.IFS(W68="1",IF((J68/H68)&gt;100%,100%,J68/H68),W68="2",IF((J68/N68)&gt;100%,100%,J68/N68),W68="3","0%",W68="4","0")+Tabla2[[#This Row],[ III TRIM 20217]],_xlfn.IFS(W68="1",IF((J68/H68)&gt;100%,100%,J68/H68),W68="2",IF((J68/N68)&gt;100%,100%,J68/N68),W68="3","0%",W68="4","")))=100%,100%,(IF(Tabla2[[#This Row],[Calculo1 ]]="1",_xlfn.IFS(W68="1",IF((J68/H68)&gt;100%,100%,J68/H68),W68="2",IF((J68/N68)&gt;100%,100%,J68/N68),W68="3","0%",W68="4","0")+Tabla2[[#This Row],[ III TRIM 20217]],_xlfn.IFS(W68="1",IF((J68/H68)&gt;100%,100%,J68/H68),W68="2",IF((J68/N68)&gt;100%,100%,J68/N68),W68="3","0%",W68="4",""))))</f>
        <v>0.8</v>
      </c>
      <c r="AA68" s="82" t="str">
        <f t="shared" si="6"/>
        <v/>
      </c>
      <c r="AB68" s="83">
        <f>_xlfn.IFNA(INDEX(Hoja1!$C$3:$C$230,MATCH(Tabla2[[#This Row],[Calculo5]],Hoja1!$B$3:$B$230,0)),"")</f>
        <v>0.8</v>
      </c>
      <c r="AC68" s="83" t="str">
        <f t="shared" si="7"/>
        <v/>
      </c>
      <c r="AD68" s="84" t="str">
        <f t="shared" si="8"/>
        <v/>
      </c>
      <c r="AE68" s="108">
        <f>IF(IF(F68="","ESPECÍFICAR TIPO DE META",_xlfn.IFNA(_xlfn.IFS(SUM(I68:L68)=0,0%,SUM(I68:L68)&gt;0.001,(_xlfn.IFS(F68="INCREMENTO",SUM(I68:L68)/H68,F68="MANTENIMIENTO",SUM(I68:L68)/(H68*Tabla2[[#This Row],[N.X]])))),"ESPECÍFICAR TIPO DE META"))&gt;1,"100%",IF(F68="","ESPECÍFICAR TIPO DE META",_xlfn.IFNA(_xlfn.IFS(SUM(I68:L68)=0,0%,SUM(I68:L68)&gt;0.001,(_xlfn.IFS(F68="INCREMENTO",SUM(I68:L68)/H68,F68="MANTENIMIENTO",SUM(I68:L68)/(H68*Tabla2[[#This Row],[N.X]])))),"ESPECÍFICAR TIPO DE META")))</f>
        <v>0.8</v>
      </c>
      <c r="AF68" s="110" t="str">
        <f>'MIPG INSTITUCIONAL'!N74</f>
        <v>Se cuenta con documento preliminar Plan de Acción Política de Gestión del conocimiento el cual está pendiente por aprobación del Comité Institucional de Gestión y Desempeño - MIPG.</v>
      </c>
      <c r="AG68" s="106" t="str">
        <f>'MIPG INSTITUCIONAL'!O74</f>
        <v>Recursos Humanos</v>
      </c>
      <c r="AH68" s="112" t="str">
        <f>'MIPG INSTITUCIONAL'!P74</f>
        <v>Comité Institucional de Gestión y Desempeño</v>
      </c>
      <c r="AI68" s="57" t="str">
        <f>'MIPG INSTITUCIONAL'!P74</f>
        <v>Comité Institucional de Gestión y Desempeño</v>
      </c>
    </row>
    <row r="69" spans="2:35" ht="68.45" customHeight="1" thickBot="1" x14ac:dyDescent="0.3">
      <c r="B69" s="73" t="s">
        <v>385</v>
      </c>
      <c r="C69" s="76" t="s">
        <v>187</v>
      </c>
      <c r="D69" s="94" t="str">
        <f>'MIPG INSTITUCIONAL'!F75</f>
        <v>Convocar mesas de trabajo para generar ideas de mejorar de  productos y servicios</v>
      </c>
      <c r="E69" s="74" t="str">
        <f>'MIPG INSTITUCIONAL'!G75</f>
        <v>Mesas de Trabajo de la Política de Gestión del Conocimiento e Innovación</v>
      </c>
      <c r="F69" s="75" t="s">
        <v>351</v>
      </c>
      <c r="G69" s="207">
        <f t="shared" si="0"/>
        <v>2</v>
      </c>
      <c r="H69" s="219">
        <f>'MIPG INSTITUCIONAL'!H75</f>
        <v>2</v>
      </c>
      <c r="I69" s="225">
        <f>'MIPG INSTITUCIONAL'!I75</f>
        <v>0</v>
      </c>
      <c r="J69" s="226">
        <f>'MIPG INSTITUCIONAL'!J75</f>
        <v>1</v>
      </c>
      <c r="K69" s="226">
        <f>'MIPG INSTITUCIONAL'!K75</f>
        <v>0</v>
      </c>
      <c r="L69" s="227">
        <f>'MIPG INSTITUCIONAL'!L75</f>
        <v>0</v>
      </c>
      <c r="M69" s="77"/>
      <c r="N69" s="78">
        <v>1</v>
      </c>
      <c r="O69" s="78"/>
      <c r="P69" s="101">
        <v>1</v>
      </c>
      <c r="Q69" s="100" t="str">
        <f t="shared" si="1"/>
        <v>SI</v>
      </c>
      <c r="R69" s="79">
        <f>'MIPG INSTITUCIONAL'!Q75</f>
        <v>0</v>
      </c>
      <c r="S69" s="80" t="str">
        <f>'MIPG INSTITUCIONAL'!R75</f>
        <v>x</v>
      </c>
      <c r="T69" s="80">
        <f>'MIPG INSTITUCIONAL'!S75</f>
        <v>0</v>
      </c>
      <c r="U69" s="81" t="str">
        <f>'MIPG INSTITUCIONAL'!T75</f>
        <v>x</v>
      </c>
      <c r="V69" s="69" t="str">
        <f t="shared" si="2"/>
        <v>4</v>
      </c>
      <c r="W69" s="69" t="str">
        <f t="shared" si="3"/>
        <v>2</v>
      </c>
      <c r="X69" s="69" t="str">
        <f t="shared" si="4"/>
        <v>4</v>
      </c>
      <c r="Y69" s="69" t="str">
        <f t="shared" si="5"/>
        <v>3</v>
      </c>
      <c r="Z69" s="70">
        <f>IF((IF(Tabla2[[#This Row],[Calculo1 ]]="1",_xlfn.IFS(W69="1",IF((J69/H69)&gt;100%,100%,J69/H69),W69="2",IF((J69/N69)&gt;100%,100%,J69/N69),W69="3","0%",W69="4","0")+Tabla2[[#This Row],[ III TRIM 20217]],_xlfn.IFS(W69="1",IF((J69/H69)&gt;100%,100%,J69/H69),W69="2",IF((J69/N69)&gt;100%,100%,J69/N69),W69="3","0%",W69="4","")))=100%,100%,(IF(Tabla2[[#This Row],[Calculo1 ]]="1",_xlfn.IFS(W69="1",IF((J69/H69)&gt;100%,100%,J69/H69),W69="2",IF((J69/N69)&gt;100%,100%,J69/N69),W69="3","0%",W69="4","0")+Tabla2[[#This Row],[ III TRIM 20217]],_xlfn.IFS(W69="1",IF((J69/H69)&gt;100%,100%,J69/H69),W69="2",IF((J69/N69)&gt;100%,100%,J69/N69),W69="3","0%",W69="4",""))))</f>
        <v>1</v>
      </c>
      <c r="AA69" s="82" t="str">
        <f t="shared" si="6"/>
        <v/>
      </c>
      <c r="AB69" s="83">
        <f>_xlfn.IFNA(INDEX(Hoja1!$C$3:$C$230,MATCH(Tabla2[[#This Row],[Calculo5]],Hoja1!$B$3:$B$230,0)),"")</f>
        <v>1</v>
      </c>
      <c r="AC69" s="83" t="str">
        <f t="shared" si="7"/>
        <v/>
      </c>
      <c r="AD69" s="84" t="str">
        <f t="shared" si="8"/>
        <v>0%</v>
      </c>
      <c r="AE69" s="108">
        <f>IF(IF(F69="","ESPECÍFICAR TIPO DE META",_xlfn.IFNA(_xlfn.IFS(SUM(I69:L69)=0,0%,SUM(I69:L69)&gt;0.001,(_xlfn.IFS(F69="INCREMENTO",SUM(I69:L69)/H69,F69="MANTENIMIENTO",SUM(I69:L69)/(H69*Tabla2[[#This Row],[N.X]])))),"ESPECÍFICAR TIPO DE META"))&gt;1,"100%",IF(F69="","ESPECÍFICAR TIPO DE META",_xlfn.IFNA(_xlfn.IFS(SUM(I69:L69)=0,0%,SUM(I69:L69)&gt;0.001,(_xlfn.IFS(F69="INCREMENTO",SUM(I69:L69)/H69,F69="MANTENIMIENTO",SUM(I69:L69)/(H69*Tabla2[[#This Row],[N.X]])))),"ESPECÍFICAR TIPO DE META")))</f>
        <v>0.5</v>
      </c>
      <c r="AF69" s="110" t="str">
        <f>'MIPG INSTITUCIONAL'!N75</f>
        <v xml:space="preserve">Se llevo a cabo la elaboración de la Política y se realizaron mesas de trabajo con los grupos asociados de cada una de las áreas. </v>
      </c>
      <c r="AG69" s="106" t="str">
        <f>'MIPG INSTITUCIONAL'!O75</f>
        <v>Recursos Humanos Y Tecnológicas</v>
      </c>
      <c r="AH69" s="112" t="str">
        <f>'MIPG INSTITUCIONAL'!P75</f>
        <v>SAYF - lideres de procesos</v>
      </c>
      <c r="AI69" s="57" t="str">
        <f>'MIPG INSTITUCIONAL'!P75</f>
        <v>SAYF - lideres de procesos</v>
      </c>
    </row>
    <row r="70" spans="2:35" ht="68.45" customHeight="1" thickBot="1" x14ac:dyDescent="0.3">
      <c r="B70" s="73" t="s">
        <v>385</v>
      </c>
      <c r="C70" s="76" t="s">
        <v>187</v>
      </c>
      <c r="D70" s="94" t="str">
        <f>'MIPG INSTITUCIONAL'!F76</f>
        <v>Realizar entrevistas con cada funcionario para establecer la estructura de conocimiento que tiene la persona.</v>
      </c>
      <c r="E70" s="74" t="str">
        <f>'MIPG INSTITUCIONAL'!G76</f>
        <v xml:space="preserve"> Ejecutar entrevistas para establecer la estructura de conocimiento a los funcionarios de la entidad aplicadas </v>
      </c>
      <c r="F70" s="75" t="s">
        <v>351</v>
      </c>
      <c r="G70" s="207">
        <f t="shared" ref="G70:G79" si="9">COUNTIF(R70:U70,"x")</f>
        <v>3</v>
      </c>
      <c r="H70" s="219">
        <f>'MIPG INSTITUCIONAL'!H76</f>
        <v>3</v>
      </c>
      <c r="I70" s="225">
        <f>'MIPG INSTITUCIONAL'!I76</f>
        <v>0</v>
      </c>
      <c r="J70" s="226">
        <f>'MIPG INSTITUCIONAL'!J76</f>
        <v>0</v>
      </c>
      <c r="K70" s="226">
        <f>'MIPG INSTITUCIONAL'!K76</f>
        <v>0.3</v>
      </c>
      <c r="L70" s="227">
        <f>'MIPG INSTITUCIONAL'!L76</f>
        <v>0</v>
      </c>
      <c r="M70" s="77"/>
      <c r="N70" s="78">
        <v>1</v>
      </c>
      <c r="O70" s="78">
        <v>1</v>
      </c>
      <c r="P70" s="101">
        <v>1</v>
      </c>
      <c r="Q70" s="100" t="str">
        <f t="shared" ref="Q70:Q79" si="10">_xlfn.IFNA(IF(_xlfn.IFS(F70="MANTENIMIENTO",SUM(M70:P70)/G70,F70="INCREMENTO",SUM(M70:P70))=H70,"SI",""),"")</f>
        <v>SI</v>
      </c>
      <c r="R70" s="79">
        <f>'MIPG INSTITUCIONAL'!Q76</f>
        <v>0</v>
      </c>
      <c r="S70" s="80" t="str">
        <f>'MIPG INSTITUCIONAL'!R76</f>
        <v>x</v>
      </c>
      <c r="T70" s="80" t="str">
        <f>'MIPG INSTITUCIONAL'!S76</f>
        <v>x</v>
      </c>
      <c r="U70" s="81" t="str">
        <f>'MIPG INSTITUCIONAL'!T76</f>
        <v>x</v>
      </c>
      <c r="V70" s="69" t="str">
        <f t="shared" ref="V70:V79" si="11">_xlfn.IFNA(_xlfn.IFS(AND(M70="",I70&gt;0.001),"1",AND(M70&gt;0.001,I70&gt;0.001),"2",AND(M70&gt;0.001,I70=0),"3"),"4")</f>
        <v>4</v>
      </c>
      <c r="W70" s="69" t="str">
        <f t="shared" ref="W70:W79" si="12">_xlfn.IFNA(_xlfn.IFS(AND(N70="",J70&gt;0.001),"1",AND(N70&gt;0.001,J70&gt;0.001),"2",AND(N70&gt;0.001,J70=0),"3"),"4")</f>
        <v>3</v>
      </c>
      <c r="X70" s="69" t="str">
        <f t="shared" ref="X70:X79" si="13">_xlfn.IFNA(_xlfn.IFS(AND(O70="",K70&gt;0.001),"1",AND(O70&gt;0.001,K70&gt;0.001),"2",AND(O70&gt;0.001,K70=0),"3"),"4")</f>
        <v>2</v>
      </c>
      <c r="Y70" s="69" t="str">
        <f t="shared" ref="Y70:Y79" si="14">_xlfn.IFNA(_xlfn.IFS(AND(P70="",L70&gt;0.001),"1",AND(P70&gt;0.001,L70&gt;0.001),"2",AND(P70&gt;0.001,L70=0),"3"),"4")</f>
        <v>3</v>
      </c>
      <c r="Z70" s="70" t="str">
        <f>IF((IF(Tabla2[[#This Row],[Calculo1 ]]="1",_xlfn.IFS(W70="1",IF((J70/H70)&gt;100%,100%,J70/H70),W70="2",IF((J70/N70)&gt;100%,100%,J70/N70),W70="3","0%",W70="4","0")+Tabla2[[#This Row],[ III TRIM 20217]],_xlfn.IFS(W70="1",IF((J70/H70)&gt;100%,100%,J70/H70),W70="2",IF((J70/N70)&gt;100%,100%,J70/N70),W70="3","0%",W70="4","")))=100%,100%,(IF(Tabla2[[#This Row],[Calculo1 ]]="1",_xlfn.IFS(W70="1",IF((J70/H70)&gt;100%,100%,J70/H70),W70="2",IF((J70/N70)&gt;100%,100%,J70/N70),W70="3","0%",W70="4","0")+Tabla2[[#This Row],[ III TRIM 20217]],_xlfn.IFS(W70="1",IF((J70/H70)&gt;100%,100%,J70/H70),W70="2",IF((J70/N70)&gt;100%,100%,J70/N70),W70="3","0%",W70="4",""))))</f>
        <v>0%</v>
      </c>
      <c r="AA70" s="82" t="str">
        <f t="shared" ref="AA70:AA79" si="15">_xlfn.IFS(V70="1",IF((I70/H70)&gt;100%,"100%",I70/H70),V70="2",IF((I70/M70)&gt;100%,"100%",I70/M70),V70="3","0%",V70="4","")</f>
        <v/>
      </c>
      <c r="AB70" s="83">
        <f>_xlfn.IFNA(INDEX(Hoja1!$C$3:$C$230,MATCH(Tabla2[[#This Row],[Calculo5]],Hoja1!$B$3:$B$230,0)),"")</f>
        <v>9.9999999999999998E-17</v>
      </c>
      <c r="AC70" s="83">
        <f t="shared" ref="AC70:AC79" si="16">_xlfn.IFS(X70="1",IF((K70/J70)&gt;100%,"100%",K70/J70),X70="2",IF((K70/O70)&gt;100%,"100%",K70/O70),X70="3","0%",X70="4","")</f>
        <v>0.3</v>
      </c>
      <c r="AD70" s="84" t="str">
        <f t="shared" ref="AD70:AD79" si="17">_xlfn.IFS(Y70="1",IF((L70/K70)&gt;100%,"100%",L70/K70),Y70="2",IF((L70/P70)&gt;100%,"100%",L70/P70),Y70="3","0%",Y70="4","")</f>
        <v>0%</v>
      </c>
      <c r="AE70" s="108">
        <f>IF(IF(F70="","ESPECÍFICAR TIPO DE META",_xlfn.IFNA(_xlfn.IFS(SUM(I70:L70)=0,0%,SUM(I70:L70)&gt;0.001,(_xlfn.IFS(F70="INCREMENTO",SUM(I70:L70)/H70,F70="MANTENIMIENTO",SUM(I70:L70)/(H70*Tabla2[[#This Row],[N.X]])))),"ESPECÍFICAR TIPO DE META"))&gt;1,"100%",IF(F70="","ESPECÍFICAR TIPO DE META",_xlfn.IFNA(_xlfn.IFS(SUM(I70:L70)=0,0%,SUM(I70:L70)&gt;0.001,(_xlfn.IFS(F70="INCREMENTO",SUM(I70:L70)/H70,F70="MANTENIMIENTO",SUM(I70:L70)/(H70*Tabla2[[#This Row],[N.X]])))),"ESPECÍFICAR TIPO DE META")))</f>
        <v>9.9999999999999992E-2</v>
      </c>
      <c r="AF70" s="110" t="str">
        <f>'MIPG INSTITUCIONAL'!N76</f>
        <v xml:space="preserve">Se presenta como evidencia documento guía de entrevistas de estructura de conocimiento, lo cual se valida con un cumplimiento del 10%. Se realiza ajuste en el reporte del logro correspondiente al IV trimestre 2021 ya que no se registró avance durante el mencionado trimestre. </v>
      </c>
      <c r="AG70" s="106" t="str">
        <f>'MIPG INSTITUCIONAL'!O76</f>
        <v>Recursos Humanos Y Tecnológicas</v>
      </c>
      <c r="AH70" s="112" t="str">
        <f>'MIPG INSTITUCIONAL'!P76</f>
        <v>SAYF - Gestión del Conocimiento e Innovación y Prensa</v>
      </c>
      <c r="AI70" s="57" t="str">
        <f>'MIPG INSTITUCIONAL'!P76</f>
        <v>SAYF - Gestión del Conocimiento e Innovación y Prensa</v>
      </c>
    </row>
    <row r="71" spans="2:35" ht="68.45" customHeight="1" thickBot="1" x14ac:dyDescent="0.3">
      <c r="B71" s="73" t="s">
        <v>385</v>
      </c>
      <c r="C71" s="76" t="s">
        <v>390</v>
      </c>
      <c r="D71" s="94" t="str">
        <f>'MIPG INSTITUCIONAL'!F77</f>
        <v xml:space="preserve">Presentar Informe de solicitud de las herramientas necesarias para la Gestión del Conocimiento e Innovación ante la Alta Dirección </v>
      </c>
      <c r="E71" s="74" t="str">
        <f>'MIPG INSTITUCIONAL'!G77</f>
        <v>Informe de solicitud de herramientas necesarias para GCI presentado ante la Alta Dirección</v>
      </c>
      <c r="F71" s="75" t="s">
        <v>351</v>
      </c>
      <c r="G71" s="208">
        <f t="shared" si="9"/>
        <v>1</v>
      </c>
      <c r="H71" s="219">
        <f>'MIPG INSTITUCIONAL'!H77</f>
        <v>1</v>
      </c>
      <c r="I71" s="225">
        <f>'MIPG INSTITUCIONAL'!I77</f>
        <v>0</v>
      </c>
      <c r="J71" s="226">
        <f>'MIPG INSTITUCIONAL'!J77</f>
        <v>0</v>
      </c>
      <c r="K71" s="226">
        <f>'MIPG INSTITUCIONAL'!K77</f>
        <v>0</v>
      </c>
      <c r="L71" s="227">
        <f>'MIPG INSTITUCIONAL'!L77</f>
        <v>0</v>
      </c>
      <c r="M71" s="77"/>
      <c r="N71" s="78"/>
      <c r="O71" s="78"/>
      <c r="P71" s="289">
        <v>1</v>
      </c>
      <c r="Q71" s="100" t="str">
        <f t="shared" si="10"/>
        <v>SI</v>
      </c>
      <c r="R71" s="79">
        <f>'MIPG INSTITUCIONAL'!Q77</f>
        <v>0</v>
      </c>
      <c r="S71" s="80">
        <f>'MIPG INSTITUCIONAL'!R77</f>
        <v>0</v>
      </c>
      <c r="T71" s="80">
        <f>'MIPG INSTITUCIONAL'!S77</f>
        <v>0</v>
      </c>
      <c r="U71" s="81" t="str">
        <f>'MIPG INSTITUCIONAL'!T77</f>
        <v>x</v>
      </c>
      <c r="V71" s="69" t="str">
        <f t="shared" si="11"/>
        <v>4</v>
      </c>
      <c r="W71" s="69" t="str">
        <f t="shared" si="12"/>
        <v>4</v>
      </c>
      <c r="X71" s="69" t="str">
        <f t="shared" si="13"/>
        <v>4</v>
      </c>
      <c r="Y71" s="69" t="str">
        <f t="shared" si="14"/>
        <v>3</v>
      </c>
      <c r="Z71" s="70" t="str">
        <f>IF((IF(Tabla2[[#This Row],[Calculo1 ]]="1",_xlfn.IFS(W71="1",IF((J71/H71)&gt;100%,100%,J71/H71),W71="2",IF((J71/N71)&gt;100%,100%,J71/N71),W71="3","0%",W71="4","0")+Tabla2[[#This Row],[ III TRIM 20217]],_xlfn.IFS(W71="1",IF((J71/H71)&gt;100%,100%,J71/H71),W71="2",IF((J71/N71)&gt;100%,100%,J71/N71),W71="3","0%",W71="4","")))=100%,100%,(IF(Tabla2[[#This Row],[Calculo1 ]]="1",_xlfn.IFS(W71="1",IF((J71/H71)&gt;100%,100%,J71/H71),W71="2",IF((J71/N71)&gt;100%,100%,J71/N71),W71="3","0%",W71="4","0")+Tabla2[[#This Row],[ III TRIM 20217]],_xlfn.IFS(W71="1",IF((J71/H71)&gt;100%,100%,J71/H71),W71="2",IF((J71/N71)&gt;100%,100%,J71/N71),W71="3","0%",W71="4",""))))</f>
        <v/>
      </c>
      <c r="AA71" s="82" t="str">
        <f t="shared" si="15"/>
        <v/>
      </c>
      <c r="AB71" s="83" t="str">
        <f>_xlfn.IFNA(INDEX(Hoja1!$C$3:$C$230,MATCH(Tabla2[[#This Row],[Calculo5]],Hoja1!$B$3:$B$230,0)),"")</f>
        <v/>
      </c>
      <c r="AC71" s="83" t="str">
        <f t="shared" si="16"/>
        <v/>
      </c>
      <c r="AD71" s="84" t="str">
        <f t="shared" si="17"/>
        <v>0%</v>
      </c>
      <c r="AE71" s="108">
        <f>IF(IF(F71="","ESPECÍFICAR TIPO DE META",_xlfn.IFNA(_xlfn.IFS(SUM(I71:L71)=0,0%,SUM(I71:L71)&gt;0.001,(_xlfn.IFS(F71="INCREMENTO",SUM(I71:L71)/H71,F71="MANTENIMIENTO",SUM(I71:L71)/(H71*Tabla2[[#This Row],[N.X]])))),"ESPECÍFICAR TIPO DE META"))&gt;1,"100%",IF(F71="","ESPECÍFICAR TIPO DE META",_xlfn.IFNA(_xlfn.IFS(SUM(I71:L71)=0,0%,SUM(I71:L71)&gt;0.001,(_xlfn.IFS(F71="INCREMENTO",SUM(I71:L71)/H71,F71="MANTENIMIENTO",SUM(I71:L71)/(H71*Tabla2[[#This Row],[N.X]])))),"ESPECÍFICAR TIPO DE META")))</f>
        <v>0</v>
      </c>
      <c r="AF71" s="110" t="str">
        <f>'MIPG INSTITUCIONAL'!N77</f>
        <v>Mediante Acta 03 de 22 de marzo de 2022, se aprobó mediante Comité Institucional de Gestión y desempeño, la reprogramación de la meta para el segundo trimestre de 2022</v>
      </c>
      <c r="AG71" s="106" t="str">
        <f>'MIPG INSTITUCIONAL'!O77</f>
        <v>Recursos Humanos, Tecnológicas Y Financieros</v>
      </c>
      <c r="AH71" s="112" t="str">
        <f>'MIPG INSTITUCIONAL'!P77</f>
        <v>Alta Dirección y Comité Institucional de Gestión y Desempeño</v>
      </c>
      <c r="AI71" s="57" t="str">
        <f>'MIPG INSTITUCIONAL'!P77</f>
        <v>Alta Dirección y Comité Institucional de Gestión y Desempeño</v>
      </c>
    </row>
    <row r="72" spans="2:35" ht="68.45" customHeight="1" thickBot="1" x14ac:dyDescent="0.3">
      <c r="B72" s="73" t="s">
        <v>385</v>
      </c>
      <c r="C72" s="76" t="s">
        <v>390</v>
      </c>
      <c r="D72" s="94" t="str">
        <f>'MIPG INSTITUCIONAL'!F78</f>
        <v>Realizar acto administrativo donde se define el equipo de trabajo encargado de liderar proyectos de Investigación</v>
      </c>
      <c r="E72" s="74" t="str">
        <f>'MIPG INSTITUCIONAL'!G78</f>
        <v>Acto administrativo donde se defina el equipo de trabajo líder de los proyectos de investigación firmado</v>
      </c>
      <c r="F72" s="75" t="s">
        <v>351</v>
      </c>
      <c r="G72" s="208">
        <f t="shared" si="9"/>
        <v>1</v>
      </c>
      <c r="H72" s="219">
        <f>'MIPG INSTITUCIONAL'!H78</f>
        <v>1</v>
      </c>
      <c r="I72" s="225">
        <f>'MIPG INSTITUCIONAL'!I78</f>
        <v>0</v>
      </c>
      <c r="J72" s="226">
        <f>'MIPG INSTITUCIONAL'!J78</f>
        <v>0</v>
      </c>
      <c r="K72" s="226">
        <f>'MIPG INSTITUCIONAL'!K78</f>
        <v>0</v>
      </c>
      <c r="L72" s="227">
        <f>'MIPG INSTITUCIONAL'!L78</f>
        <v>0</v>
      </c>
      <c r="M72" s="77"/>
      <c r="N72" s="78"/>
      <c r="O72" s="78"/>
      <c r="P72" s="289">
        <v>1</v>
      </c>
      <c r="Q72" s="100" t="str">
        <f t="shared" si="10"/>
        <v>SI</v>
      </c>
      <c r="R72" s="79">
        <f>'MIPG INSTITUCIONAL'!Q78</f>
        <v>0</v>
      </c>
      <c r="S72" s="80">
        <f>'MIPG INSTITUCIONAL'!R78</f>
        <v>0</v>
      </c>
      <c r="T72" s="80">
        <f>'MIPG INSTITUCIONAL'!S78</f>
        <v>0</v>
      </c>
      <c r="U72" s="81" t="str">
        <f>'MIPG INSTITUCIONAL'!T78</f>
        <v>x</v>
      </c>
      <c r="V72" s="69" t="str">
        <f t="shared" si="11"/>
        <v>4</v>
      </c>
      <c r="W72" s="69" t="str">
        <f t="shared" si="12"/>
        <v>4</v>
      </c>
      <c r="X72" s="69" t="str">
        <f t="shared" si="13"/>
        <v>4</v>
      </c>
      <c r="Y72" s="69" t="str">
        <f t="shared" si="14"/>
        <v>3</v>
      </c>
      <c r="Z72" s="70" t="str">
        <f>IF((IF(Tabla2[[#This Row],[Calculo1 ]]="1",_xlfn.IFS(W72="1",IF((J72/H72)&gt;100%,100%,J72/H72),W72="2",IF((J72/N72)&gt;100%,100%,J72/N72),W72="3","0%",W72="4","0")+Tabla2[[#This Row],[ III TRIM 20217]],_xlfn.IFS(W72="1",IF((J72/H72)&gt;100%,100%,J72/H72),W72="2",IF((J72/N72)&gt;100%,100%,J72/N72),W72="3","0%",W72="4","")))=100%,100%,(IF(Tabla2[[#This Row],[Calculo1 ]]="1",_xlfn.IFS(W72="1",IF((J72/H72)&gt;100%,100%,J72/H72),W72="2",IF((J72/N72)&gt;100%,100%,J72/N72),W72="3","0%",W72="4","0")+Tabla2[[#This Row],[ III TRIM 20217]],_xlfn.IFS(W72="1",IF((J72/H72)&gt;100%,100%,J72/H72),W72="2",IF((J72/N72)&gt;100%,100%,J72/N72),W72="3","0%",W72="4",""))))</f>
        <v/>
      </c>
      <c r="AA72" s="82" t="str">
        <f t="shared" si="15"/>
        <v/>
      </c>
      <c r="AB72" s="83" t="str">
        <f>_xlfn.IFNA(INDEX(Hoja1!$C$3:$C$230,MATCH(Tabla2[[#This Row],[Calculo5]],Hoja1!$B$3:$B$230,0)),"")</f>
        <v/>
      </c>
      <c r="AC72" s="83" t="str">
        <f t="shared" si="16"/>
        <v/>
      </c>
      <c r="AD72" s="84" t="str">
        <f t="shared" si="17"/>
        <v>0%</v>
      </c>
      <c r="AE72" s="108">
        <f>IF(IF(F72="","ESPECÍFICAR TIPO DE META",_xlfn.IFNA(_xlfn.IFS(SUM(I72:L72)=0,0%,SUM(I72:L72)&gt;0.001,(_xlfn.IFS(F72="INCREMENTO",SUM(I72:L72)/H72,F72="MANTENIMIENTO",SUM(I72:L72)/(H72*Tabla2[[#This Row],[N.X]])))),"ESPECÍFICAR TIPO DE META"))&gt;1,"100%",IF(F72="","ESPECÍFICAR TIPO DE META",_xlfn.IFNA(_xlfn.IFS(SUM(I72:L72)=0,0%,SUM(I72:L72)&gt;0.001,(_xlfn.IFS(F72="INCREMENTO",SUM(I72:L72)/H72,F72="MANTENIMIENTO",SUM(I72:L72)/(H72*Tabla2[[#This Row],[N.X]])))),"ESPECÍFICAR TIPO DE META")))</f>
        <v>0</v>
      </c>
      <c r="AF72" s="110" t="str">
        <f>'MIPG INSTITUCIONAL'!N78</f>
        <v>Mediante Acta 03 de 22 de marzo de 2022, se aprobó mediante Comité Institucional de Gestión y desempeño, la reprogramación de la meta para el segundo trimestre de 2022</v>
      </c>
      <c r="AG72" s="106" t="str">
        <f>'MIPG INSTITUCIONAL'!O78</f>
        <v>Recursos Humanos</v>
      </c>
      <c r="AH72" s="112" t="str">
        <f>'MIPG INSTITUCIONAL'!P78</f>
        <v>Alta Dirección y Comité Institucional de Gestión y Desempeño</v>
      </c>
      <c r="AI72" s="57" t="str">
        <f>'MIPG INSTITUCIONAL'!P78</f>
        <v>Alta Dirección y Comité Institucional de Gestión y Desempeño</v>
      </c>
    </row>
    <row r="73" spans="2:35" ht="68.45" customHeight="1" thickBot="1" x14ac:dyDescent="0.3">
      <c r="B73" s="73" t="s">
        <v>385</v>
      </c>
      <c r="C73" s="76" t="s">
        <v>390</v>
      </c>
      <c r="D73" s="239" t="str">
        <f>'MIPG INSTITUCIONAL'!F79</f>
        <v xml:space="preserve">Publicar la documentación de la entidad en la página web y redes sociales </v>
      </c>
      <c r="E73" s="74" t="str">
        <f>'MIPG INSTITUCIONAL'!G79</f>
        <v>Página web y redes sociales actualizadas</v>
      </c>
      <c r="F73" s="75" t="s">
        <v>347</v>
      </c>
      <c r="G73" s="207">
        <f t="shared" si="9"/>
        <v>3</v>
      </c>
      <c r="H73" s="219">
        <f>'MIPG INSTITUCIONAL'!H79</f>
        <v>3</v>
      </c>
      <c r="I73" s="225">
        <f>'MIPG INSTITUCIONAL'!I79</f>
        <v>0</v>
      </c>
      <c r="J73" s="226">
        <f>'MIPG INSTITUCIONAL'!J79</f>
        <v>3</v>
      </c>
      <c r="K73" s="226">
        <f>'MIPG INSTITUCIONAL'!K79</f>
        <v>3</v>
      </c>
      <c r="L73" s="227">
        <f>'MIPG INSTITUCIONAL'!L79</f>
        <v>0</v>
      </c>
      <c r="M73" s="77"/>
      <c r="N73" s="78">
        <v>3</v>
      </c>
      <c r="O73" s="78">
        <v>3</v>
      </c>
      <c r="P73" s="101">
        <v>3</v>
      </c>
      <c r="Q73" s="100" t="str">
        <f t="shared" si="10"/>
        <v>SI</v>
      </c>
      <c r="R73" s="79">
        <f>'MIPG INSTITUCIONAL'!Q79</f>
        <v>0</v>
      </c>
      <c r="S73" s="80" t="str">
        <f>'MIPG INSTITUCIONAL'!R79</f>
        <v>x</v>
      </c>
      <c r="T73" s="80" t="str">
        <f>'MIPG INSTITUCIONAL'!S79</f>
        <v>x</v>
      </c>
      <c r="U73" s="81" t="str">
        <f>'MIPG INSTITUCIONAL'!T79</f>
        <v>x</v>
      </c>
      <c r="V73" s="69" t="str">
        <f t="shared" si="11"/>
        <v>4</v>
      </c>
      <c r="W73" s="69" t="str">
        <f t="shared" si="12"/>
        <v>2</v>
      </c>
      <c r="X73" s="69" t="str">
        <f t="shared" si="13"/>
        <v>2</v>
      </c>
      <c r="Y73" s="69" t="e">
        <f t="shared" ca="1" si="14"/>
        <v>#NAME?</v>
      </c>
      <c r="Z73" s="70">
        <f>IF((IF(Tabla2[[#This Row],[Calculo1 ]]="1",_xlfn.IFS(W73="1",IF((J73/H73)&gt;100%,100%,J73/H73),W73="2",IF((J73/N73)&gt;100%,100%,J73/N73),W73="3","0%",W73="4","0")+Tabla2[[#This Row],[ III TRIM 20217]],_xlfn.IFS(W73="1",IF((J73/H73)&gt;100%,100%,J73/H73),W73="2",IF((J73/N73)&gt;100%,100%,J73/N73),W73="3","0%",W73="4","")))=100%,100%,(IF(Tabla2[[#This Row],[Calculo1 ]]="1",_xlfn.IFS(W73="1",IF((J73/H73)&gt;100%,100%,J73/H73),W73="2",IF((J73/N73)&gt;100%,100%,J73/N73),W73="3","0%",W73="4","0")+Tabla2[[#This Row],[ III TRIM 20217]],_xlfn.IFS(W73="1",IF((J73/H73)&gt;100%,100%,J73/H73),W73="2",IF((J73/N73)&gt;100%,100%,J73/N73),W73="3","0%",W73="4",""))))</f>
        <v>1</v>
      </c>
      <c r="AA73" s="82" t="str">
        <f t="shared" si="15"/>
        <v/>
      </c>
      <c r="AB73" s="83">
        <f>_xlfn.IFNA(INDEX(Hoja1!$C$3:$C$230,MATCH(Tabla2[[#This Row],[Calculo5]],Hoja1!$B$3:$B$230,0)),"")</f>
        <v>1</v>
      </c>
      <c r="AC73" s="83">
        <f t="shared" si="16"/>
        <v>1</v>
      </c>
      <c r="AD73" s="84" t="e">
        <f t="shared" ca="1" si="17"/>
        <v>#NAME?</v>
      </c>
      <c r="AE73" s="108" t="e">
        <f ca="1">IF(IF(F73="","ESPECÍFICAR TIPO DE META",_xlfn.IFNA(_xlfn.IFS(SUM(I73:L73)=0,0%,SUM(I73:L73)&gt;0.001,(_xlfn.IFS(F73="INCREMENTO",SUM(I73:L73)/H73,F73="MANTENIMIENTO",SUM(I73:L73)/(H73*Tabla2[[#This Row],[N.X]])))),"ESPECÍFICAR TIPO DE META"))&gt;1,"100%",IF(F73="","ESPECÍFICAR TIPO DE META",_xlfn.IFNA(_xlfn.IFS(SUM(I73:L73)=0,0%,SUM(I73:L73)&gt;0.001,(_xlfn.IFS(F73="INCREMENTO",SUM(I73:L73)/H73,F73="MANTENIMIENTO",SUM(I73:L73)/(H73*Tabla2[[#This Row],[N.X]])))),"ESPECÍFICAR TIPO DE META")))</f>
        <v>#NAME?</v>
      </c>
      <c r="AF73" s="110" t="str">
        <f>'MIPG INSTITUCIONAL'!N79</f>
        <v xml:space="preserve">Se publica información constantemente en los diferentes medios digitales. https://inderbu.gov.co/ ; @somosinderbu y facebook </v>
      </c>
      <c r="AG73" s="106" t="str">
        <f>'MIPG INSTITUCIONAL'!O79</f>
        <v>Recursos Humanos Y Tecnológicas</v>
      </c>
      <c r="AH73" s="112" t="str">
        <f>'MIPG INSTITUCIONAL'!P79</f>
        <v>SAYF - Sistemas y Prensa</v>
      </c>
      <c r="AI73" s="57" t="str">
        <f>'MIPG INSTITUCIONAL'!P79</f>
        <v>SAYF - Sistemas y Prensa</v>
      </c>
    </row>
    <row r="74" spans="2:35" ht="68.45" customHeight="1" thickBot="1" x14ac:dyDescent="0.3">
      <c r="B74" s="73" t="s">
        <v>385</v>
      </c>
      <c r="C74" s="76" t="s">
        <v>390</v>
      </c>
      <c r="D74" s="94" t="str">
        <f>'MIPG INSTITUCIONAL'!F80</f>
        <v>Elaborar cronograma de actividades de investigación, desarrollo e innovación de cada área de la institución</v>
      </c>
      <c r="E74" s="74" t="str">
        <f>'MIPG INSTITUCIONAL'!G80</f>
        <v>Cronograma de actividades de investigación, desarrollo e innovación elaborado en cada dependencia de la institución</v>
      </c>
      <c r="F74" s="75" t="s">
        <v>351</v>
      </c>
      <c r="G74" s="208">
        <f t="shared" si="9"/>
        <v>1</v>
      </c>
      <c r="H74" s="219">
        <f>'MIPG INSTITUCIONAL'!H80</f>
        <v>1</v>
      </c>
      <c r="I74" s="225">
        <f>'MIPG INSTITUCIONAL'!I80</f>
        <v>0</v>
      </c>
      <c r="J74" s="226">
        <f>'MIPG INSTITUCIONAL'!J80</f>
        <v>0</v>
      </c>
      <c r="K74" s="226">
        <f>'MIPG INSTITUCIONAL'!K80</f>
        <v>0</v>
      </c>
      <c r="L74" s="227">
        <f>'MIPG INSTITUCIONAL'!L80</f>
        <v>0</v>
      </c>
      <c r="M74" s="77"/>
      <c r="N74" s="78">
        <v>1</v>
      </c>
      <c r="O74" s="78"/>
      <c r="P74" s="101"/>
      <c r="Q74" s="100" t="str">
        <f t="shared" si="10"/>
        <v>SI</v>
      </c>
      <c r="R74" s="79">
        <f>'MIPG INSTITUCIONAL'!Q80</f>
        <v>0</v>
      </c>
      <c r="S74" s="80" t="str">
        <f>'MIPG INSTITUCIONAL'!R80</f>
        <v>x</v>
      </c>
      <c r="T74" s="80">
        <f>'MIPG INSTITUCIONAL'!S80</f>
        <v>0</v>
      </c>
      <c r="U74" s="81">
        <f>'MIPG INSTITUCIONAL'!T80</f>
        <v>0</v>
      </c>
      <c r="V74" s="69" t="str">
        <f t="shared" si="11"/>
        <v>4</v>
      </c>
      <c r="W74" s="69" t="str">
        <f t="shared" si="12"/>
        <v>3</v>
      </c>
      <c r="X74" s="69" t="str">
        <f t="shared" si="13"/>
        <v>4</v>
      </c>
      <c r="Y74" s="69" t="str">
        <f t="shared" si="14"/>
        <v>4</v>
      </c>
      <c r="Z74" s="70" t="str">
        <f>IF((IF(Tabla2[[#This Row],[Calculo1 ]]="1",_xlfn.IFS(W74="1",IF((J74/H74)&gt;100%,100%,J74/H74),W74="2",IF((J74/N74)&gt;100%,100%,J74/N74),W74="3","0%",W74="4","0")+Tabla2[[#This Row],[ III TRIM 20217]],_xlfn.IFS(W74="1",IF((J74/H74)&gt;100%,100%,J74/H74),W74="2",IF((J74/N74)&gt;100%,100%,J74/N74),W74="3","0%",W74="4","")))=100%,100%,(IF(Tabla2[[#This Row],[Calculo1 ]]="1",_xlfn.IFS(W74="1",IF((J74/H74)&gt;100%,100%,J74/H74),W74="2",IF((J74/N74)&gt;100%,100%,J74/N74),W74="3","0%",W74="4","0")+Tabla2[[#This Row],[ III TRIM 20217]],_xlfn.IFS(W74="1",IF((J74/H74)&gt;100%,100%,J74/H74),W74="2",IF((J74/N74)&gt;100%,100%,J74/N74),W74="3","0%",W74="4",""))))</f>
        <v>0%</v>
      </c>
      <c r="AA74" s="82" t="str">
        <f t="shared" si="15"/>
        <v/>
      </c>
      <c r="AB74" s="83">
        <f>_xlfn.IFNA(INDEX(Hoja1!$C$3:$C$230,MATCH(Tabla2[[#This Row],[Calculo5]],Hoja1!$B$3:$B$230,0)),"")</f>
        <v>9.9999999999999998E-17</v>
      </c>
      <c r="AC74" s="83" t="str">
        <f t="shared" si="16"/>
        <v/>
      </c>
      <c r="AD74" s="84" t="str">
        <f t="shared" si="17"/>
        <v/>
      </c>
      <c r="AE74" s="108">
        <f>IF(IF(F74="","ESPECÍFICAR TIPO DE META",_xlfn.IFNA(_xlfn.IFS(SUM(I74:L74)=0,0%,SUM(I74:L74)&gt;0.001,(_xlfn.IFS(F74="INCREMENTO",SUM(I74:L74)/H74,F74="MANTENIMIENTO",SUM(I74:L74)/(H74*Tabla2[[#This Row],[N.X]])))),"ESPECÍFICAR TIPO DE META"))&gt;1,"100%",IF(F74="","ESPECÍFICAR TIPO DE META",_xlfn.IFNA(_xlfn.IFS(SUM(I74:L74)=0,0%,SUM(I74:L74)&gt;0.001,(_xlfn.IFS(F74="INCREMENTO",SUM(I74:L74)/H74,F74="MANTENIMIENTO",SUM(I74:L74)/(H74*Tabla2[[#This Row],[N.X]])))),"ESPECÍFICAR TIPO DE META")))</f>
        <v>0</v>
      </c>
      <c r="AF74" s="110" t="str">
        <f>'MIPG INSTITUCIONAL'!N80</f>
        <v xml:space="preserve">El instituto no cuenta con equipo de investigación, por lo cual no se cumple con este producto. </v>
      </c>
      <c r="AG74" s="106" t="str">
        <f>'MIPG INSTITUCIONAL'!O80</f>
        <v>Recursos Humanos Y Tecnológicas</v>
      </c>
      <c r="AH74" s="112" t="str">
        <f>'MIPG INSTITUCIONAL'!P80</f>
        <v>Alta Dirección y Comité Institucional de Gestión y Desempeño</v>
      </c>
      <c r="AI74" s="57" t="str">
        <f>'MIPG INSTITUCIONAL'!P80</f>
        <v>Alta Dirección y Comité Institucional de Gestión y Desempeño</v>
      </c>
    </row>
    <row r="75" spans="2:35" ht="95.1" customHeight="1" thickBot="1" x14ac:dyDescent="0.3">
      <c r="B75" s="73" t="s">
        <v>385</v>
      </c>
      <c r="C75" s="76" t="s">
        <v>390</v>
      </c>
      <c r="D75" s="94" t="str">
        <f>'MIPG INSTITUCIONAL'!F81</f>
        <v>Realizar seguimiento al Plan Anticorrupción y Mapa de riesgos de corrupción</v>
      </c>
      <c r="E75" s="74" t="str">
        <f>'MIPG INSTITUCIONAL'!G81</f>
        <v xml:space="preserve"> Plan Anticorrupción y Mapa de Riesgos de Corrupción con seguimiento</v>
      </c>
      <c r="F75" s="75" t="s">
        <v>351</v>
      </c>
      <c r="G75" s="207">
        <f t="shared" si="9"/>
        <v>3</v>
      </c>
      <c r="H75" s="219">
        <f>'MIPG INSTITUCIONAL'!H81</f>
        <v>3</v>
      </c>
      <c r="I75" s="225">
        <f>'MIPG INSTITUCIONAL'!I81</f>
        <v>0</v>
      </c>
      <c r="J75" s="226">
        <f>'MIPG INSTITUCIONAL'!J81</f>
        <v>3</v>
      </c>
      <c r="K75" s="226">
        <f>'MIPG INSTITUCIONAL'!K81</f>
        <v>0</v>
      </c>
      <c r="L75" s="227">
        <f>'MIPG INSTITUCIONAL'!L81</f>
        <v>0</v>
      </c>
      <c r="M75" s="77"/>
      <c r="N75" s="78">
        <v>1</v>
      </c>
      <c r="O75" s="78">
        <v>1</v>
      </c>
      <c r="P75" s="101">
        <v>1</v>
      </c>
      <c r="Q75" s="100" t="str">
        <f t="shared" si="10"/>
        <v>SI</v>
      </c>
      <c r="R75" s="79">
        <f>'MIPG INSTITUCIONAL'!Q81</f>
        <v>0</v>
      </c>
      <c r="S75" s="80" t="str">
        <f>'MIPG INSTITUCIONAL'!R81</f>
        <v>x</v>
      </c>
      <c r="T75" s="80" t="str">
        <f>'MIPG INSTITUCIONAL'!S81</f>
        <v>x</v>
      </c>
      <c r="U75" s="81" t="str">
        <f>'MIPG INSTITUCIONAL'!T81</f>
        <v>x</v>
      </c>
      <c r="V75" s="69" t="str">
        <f t="shared" si="11"/>
        <v>4</v>
      </c>
      <c r="W75" s="69" t="str">
        <f t="shared" si="12"/>
        <v>2</v>
      </c>
      <c r="X75" s="69" t="str">
        <f t="shared" si="13"/>
        <v>3</v>
      </c>
      <c r="Y75" s="69" t="str">
        <f t="shared" si="14"/>
        <v>3</v>
      </c>
      <c r="Z75" s="70">
        <f>IF((IF(Tabla2[[#This Row],[Calculo1 ]]="1",_xlfn.IFS(W75="1",IF((J75/H75)&gt;100%,100%,J75/H75),W75="2",IF((J75/N75)&gt;100%,100%,J75/N75),W75="3","0%",W75="4","0")+Tabla2[[#This Row],[ III TRIM 20217]],_xlfn.IFS(W75="1",IF((J75/H75)&gt;100%,100%,J75/H75),W75="2",IF((J75/N75)&gt;100%,100%,J75/N75),W75="3","0%",W75="4","")))=100%,100%,(IF(Tabla2[[#This Row],[Calculo1 ]]="1",_xlfn.IFS(W75="1",IF((J75/H75)&gt;100%,100%,J75/H75),W75="2",IF((J75/N75)&gt;100%,100%,J75/N75),W75="3","0%",W75="4","0")+Tabla2[[#This Row],[ III TRIM 20217]],_xlfn.IFS(W75="1",IF((J75/H75)&gt;100%,100%,J75/H75),W75="2",IF((J75/N75)&gt;100%,100%,J75/N75),W75="3","0%",W75="4",""))))</f>
        <v>1</v>
      </c>
      <c r="AA75" s="82" t="str">
        <f t="shared" si="15"/>
        <v/>
      </c>
      <c r="AB75" s="83">
        <f>_xlfn.IFNA(INDEX(Hoja1!$C$3:$C$230,MATCH(Tabla2[[#This Row],[Calculo5]],Hoja1!$B$3:$B$230,0)),"")</f>
        <v>1</v>
      </c>
      <c r="AC75" s="83" t="str">
        <f t="shared" si="16"/>
        <v>0%</v>
      </c>
      <c r="AD75" s="84" t="str">
        <f t="shared" si="17"/>
        <v>0%</v>
      </c>
      <c r="AE75" s="108">
        <f>IF(IF(F75="","ESPECÍFICAR TIPO DE META",_xlfn.IFNA(_xlfn.IFS(SUM(I75:L75)=0,0%,SUM(I75:L75)&gt;0.001,(_xlfn.IFS(F75="INCREMENTO",SUM(I75:L75)/H75,F75="MANTENIMIENTO",SUM(I75:L75)/(H75*Tabla2[[#This Row],[N.X]])))),"ESPECÍFICAR TIPO DE META"))&gt;1,"100%",IF(F75="","ESPECÍFICAR TIPO DE META",_xlfn.IFNA(_xlfn.IFS(SUM(I75:L75)=0,0%,SUM(I75:L75)&gt;0.001,(_xlfn.IFS(F75="INCREMENTO",SUM(I75:L75)/H75,F75="MANTENIMIENTO",SUM(I75:L75)/(H75*Tabla2[[#This Row],[N.X]])))),"ESPECÍFICAR TIPO DE META")))</f>
        <v>1</v>
      </c>
      <c r="AF75" s="110" t="str">
        <f>'MIPG INSTITUCIONAL'!N81</f>
        <v>Seguimientos efectuados en el término previsto, y publicados en la página web institucional, https://inderbu.gov.co/wp-content/uploads/2021/12/Mapa-de-riesgos-y-control-al-plan-anticorrupcion-a-Diciembre-de-2.021.xlsx</v>
      </c>
      <c r="AG75" s="106" t="str">
        <f>'MIPG INSTITUCIONAL'!O81</f>
        <v>Recurso Humano Y Tecnológico</v>
      </c>
      <c r="AH75" s="112" t="str">
        <f>'MIPG INSTITUCIONAL'!P81</f>
        <v>Jefe de Control Interno</v>
      </c>
      <c r="AI75" s="57" t="str">
        <f>'MIPG INSTITUCIONAL'!P81</f>
        <v>Jefe de Control Interno</v>
      </c>
    </row>
    <row r="76" spans="2:35" ht="68.45" customHeight="1" thickBot="1" x14ac:dyDescent="0.3">
      <c r="B76" s="73" t="s">
        <v>385</v>
      </c>
      <c r="C76" s="76" t="s">
        <v>390</v>
      </c>
      <c r="D76" s="94" t="str">
        <f>'MIPG INSTITUCIONAL'!F82</f>
        <v>Elaborar Informe sobre el cumplimiento del plan de auditorías 2021 y presentarlo ante el Comité de Control Interno</v>
      </c>
      <c r="E76" s="74" t="str">
        <f>'MIPG INSTITUCIONAL'!G82</f>
        <v>Informe de cumplimiento Plan de Auditorías 2021 elaborado y presentado</v>
      </c>
      <c r="F76" s="75" t="s">
        <v>351</v>
      </c>
      <c r="G76" s="207">
        <f t="shared" si="9"/>
        <v>1</v>
      </c>
      <c r="H76" s="219">
        <f>'MIPG INSTITUCIONAL'!H82</f>
        <v>1</v>
      </c>
      <c r="I76" s="225">
        <f>'MIPG INSTITUCIONAL'!I82</f>
        <v>0</v>
      </c>
      <c r="J76" s="226">
        <f>'MIPG INSTITUCIONAL'!J82</f>
        <v>1</v>
      </c>
      <c r="K76" s="226">
        <f>'MIPG INSTITUCIONAL'!K82</f>
        <v>0</v>
      </c>
      <c r="L76" s="227">
        <f>'MIPG INSTITUCIONAL'!L82</f>
        <v>0</v>
      </c>
      <c r="M76" s="77"/>
      <c r="N76" s="78">
        <v>1</v>
      </c>
      <c r="O76" s="78"/>
      <c r="P76" s="101"/>
      <c r="Q76" s="100" t="str">
        <f t="shared" si="10"/>
        <v>SI</v>
      </c>
      <c r="R76" s="79">
        <f>'MIPG INSTITUCIONAL'!Q82</f>
        <v>0</v>
      </c>
      <c r="S76" s="80" t="str">
        <f>'MIPG INSTITUCIONAL'!R82</f>
        <v>x</v>
      </c>
      <c r="T76" s="80">
        <f>'MIPG INSTITUCIONAL'!S82</f>
        <v>0</v>
      </c>
      <c r="U76" s="81">
        <f>'MIPG INSTITUCIONAL'!T82</f>
        <v>0</v>
      </c>
      <c r="V76" s="69" t="str">
        <f t="shared" si="11"/>
        <v>4</v>
      </c>
      <c r="W76" s="69" t="str">
        <f t="shared" si="12"/>
        <v>2</v>
      </c>
      <c r="X76" s="69" t="str">
        <f t="shared" si="13"/>
        <v>4</v>
      </c>
      <c r="Y76" s="69" t="str">
        <f t="shared" si="14"/>
        <v>4</v>
      </c>
      <c r="Z76" s="70">
        <f>IF((IF(Tabla2[[#This Row],[Calculo1 ]]="1",_xlfn.IFS(W76="1",IF((J76/H76)&gt;100%,100%,J76/H76),W76="2",IF((J76/N76)&gt;100%,100%,J76/N76),W76="3","0%",W76="4","0")+Tabla2[[#This Row],[ III TRIM 20217]],_xlfn.IFS(W76="1",IF((J76/H76)&gt;100%,100%,J76/H76),W76="2",IF((J76/N76)&gt;100%,100%,J76/N76),W76="3","0%",W76="4","")))=100%,100%,(IF(Tabla2[[#This Row],[Calculo1 ]]="1",_xlfn.IFS(W76="1",IF((J76/H76)&gt;100%,100%,J76/H76),W76="2",IF((J76/N76)&gt;100%,100%,J76/N76),W76="3","0%",W76="4","0")+Tabla2[[#This Row],[ III TRIM 20217]],_xlfn.IFS(W76="1",IF((J76/H76)&gt;100%,100%,J76/H76),W76="2",IF((J76/N76)&gt;100%,100%,J76/N76),W76="3","0%",W76="4",""))))</f>
        <v>1</v>
      </c>
      <c r="AA76" s="82" t="str">
        <f t="shared" si="15"/>
        <v/>
      </c>
      <c r="AB76" s="83">
        <f>_xlfn.IFNA(INDEX(Hoja1!$C$3:$C$230,MATCH(Tabla2[[#This Row],[Calculo5]],Hoja1!$B$3:$B$230,0)),"")</f>
        <v>1</v>
      </c>
      <c r="AC76" s="83" t="str">
        <f t="shared" si="16"/>
        <v/>
      </c>
      <c r="AD76" s="84" t="str">
        <f t="shared" si="17"/>
        <v/>
      </c>
      <c r="AE76" s="108">
        <f>IF(IF(F76="","ESPECÍFICAR TIPO DE META",_xlfn.IFNA(_xlfn.IFS(SUM(I76:L76)=0,0%,SUM(I76:L76)&gt;0.001,(_xlfn.IFS(F76="INCREMENTO",SUM(I76:L76)/H76,F76="MANTENIMIENTO",SUM(I76:L76)/(H76*Tabla2[[#This Row],[N.X]])))),"ESPECÍFICAR TIPO DE META"))&gt;1,"100%",IF(F76="","ESPECÍFICAR TIPO DE META",_xlfn.IFNA(_xlfn.IFS(SUM(I76:L76)=0,0%,SUM(I76:L76)&gt;0.001,(_xlfn.IFS(F76="INCREMENTO",SUM(I76:L76)/H76,F76="MANTENIMIENTO",SUM(I76:L76)/(H76*Tabla2[[#This Row],[N.X]])))),"ESPECÍFICAR TIPO DE META")))</f>
        <v>1</v>
      </c>
      <c r="AF76" s="110" t="str">
        <f>'MIPG INSTITUCIONAL'!N82</f>
        <v>Se presentó informe de gestión del jefe de control interno saliente. Empalme por la jefe de Control Interno vigencia 2022-2025. Socializado con la alta dirección. Se anexa informe.</v>
      </c>
      <c r="AG76" s="106" t="str">
        <f>'MIPG INSTITUCIONAL'!O82</f>
        <v>Recurso Humano Y Tecnológico</v>
      </c>
      <c r="AH76" s="112" t="str">
        <f>'MIPG INSTITUCIONAL'!P82</f>
        <v>Jefe de Control Interno</v>
      </c>
      <c r="AI76" s="57" t="str">
        <f>'MIPG INSTITUCIONAL'!P82</f>
        <v>Jefe de Control Interno</v>
      </c>
    </row>
    <row r="77" spans="2:35" ht="68.45" customHeight="1" thickBot="1" x14ac:dyDescent="0.3">
      <c r="B77" s="73" t="s">
        <v>385</v>
      </c>
      <c r="C77" s="76" t="s">
        <v>391</v>
      </c>
      <c r="D77" s="94" t="str">
        <f>'MIPG INSTITUCIONAL'!F83</f>
        <v>Elaborar y aprobar el Plan Anual de Auditorías 2022 por parte del Comité de Control Interno</v>
      </c>
      <c r="E77" s="74" t="str">
        <f>'MIPG INSTITUCIONAL'!G83</f>
        <v>Plan Anual de Auditorías 2022 elaborado y aprobado</v>
      </c>
      <c r="F77" s="75" t="s">
        <v>351</v>
      </c>
      <c r="G77" s="208">
        <f t="shared" si="9"/>
        <v>1</v>
      </c>
      <c r="H77" s="219">
        <f>'MIPG INSTITUCIONAL'!H83</f>
        <v>1</v>
      </c>
      <c r="I77" s="225">
        <f>'MIPG INSTITUCIONAL'!I83</f>
        <v>0</v>
      </c>
      <c r="J77" s="226">
        <f>'MIPG INSTITUCIONAL'!J83</f>
        <v>0</v>
      </c>
      <c r="K77" s="226">
        <f>'MIPG INSTITUCIONAL'!K83</f>
        <v>1</v>
      </c>
      <c r="L77" s="227">
        <f>'MIPG INSTITUCIONAL'!L83</f>
        <v>0</v>
      </c>
      <c r="M77" s="77"/>
      <c r="N77" s="78"/>
      <c r="O77" s="78">
        <v>1</v>
      </c>
      <c r="P77" s="101"/>
      <c r="Q77" s="100" t="str">
        <f t="shared" si="10"/>
        <v>SI</v>
      </c>
      <c r="R77" s="79">
        <f>'MIPG INSTITUCIONAL'!Q83</f>
        <v>0</v>
      </c>
      <c r="S77" s="80">
        <f>'MIPG INSTITUCIONAL'!R83</f>
        <v>0</v>
      </c>
      <c r="T77" s="80" t="str">
        <f>'MIPG INSTITUCIONAL'!S83</f>
        <v>x</v>
      </c>
      <c r="U77" s="81">
        <f>'MIPG INSTITUCIONAL'!T83</f>
        <v>0</v>
      </c>
      <c r="V77" s="69" t="str">
        <f t="shared" si="11"/>
        <v>4</v>
      </c>
      <c r="W77" s="69" t="str">
        <f t="shared" si="12"/>
        <v>4</v>
      </c>
      <c r="X77" s="69" t="str">
        <f t="shared" si="13"/>
        <v>2</v>
      </c>
      <c r="Y77" s="69" t="str">
        <f t="shared" si="14"/>
        <v>4</v>
      </c>
      <c r="Z77" s="70" t="str">
        <f>IF((IF(Tabla2[[#This Row],[Calculo1 ]]="1",_xlfn.IFS(W77="1",IF((J77/H77)&gt;100%,100%,J77/H77),W77="2",IF((J77/N77)&gt;100%,100%,J77/N77),W77="3","0%",W77="4","0")+Tabla2[[#This Row],[ III TRIM 20217]],_xlfn.IFS(W77="1",IF((J77/H77)&gt;100%,100%,J77/H77),W77="2",IF((J77/N77)&gt;100%,100%,J77/N77),W77="3","0%",W77="4","")))=100%,100%,(IF(Tabla2[[#This Row],[Calculo1 ]]="1",_xlfn.IFS(W77="1",IF((J77/H77)&gt;100%,100%,J77/H77),W77="2",IF((J77/N77)&gt;100%,100%,J77/N77),W77="3","0%",W77="4","0")+Tabla2[[#This Row],[ III TRIM 20217]],_xlfn.IFS(W77="1",IF((J77/H77)&gt;100%,100%,J77/H77),W77="2",IF((J77/N77)&gt;100%,100%,J77/N77),W77="3","0%",W77="4",""))))</f>
        <v/>
      </c>
      <c r="AA77" s="82" t="str">
        <f t="shared" si="15"/>
        <v/>
      </c>
      <c r="AB77" s="83" t="str">
        <f>_xlfn.IFNA(INDEX(Hoja1!$C$3:$C$230,MATCH(Tabla2[[#This Row],[Calculo5]],Hoja1!$B$3:$B$230,0)),"")</f>
        <v/>
      </c>
      <c r="AC77" s="83">
        <f t="shared" si="16"/>
        <v>1</v>
      </c>
      <c r="AD77" s="84" t="str">
        <f t="shared" si="17"/>
        <v/>
      </c>
      <c r="AE77" s="108">
        <f>IF(IF(F77="","ESPECÍFICAR TIPO DE META",_xlfn.IFNA(_xlfn.IFS(SUM(I77:L77)=0,0%,SUM(I77:L77)&gt;0.001,(_xlfn.IFS(F77="INCREMENTO",SUM(I77:L77)/H77,F77="MANTENIMIENTO",SUM(I77:L77)/(H77*Tabla2[[#This Row],[N.X]])))),"ESPECÍFICAR TIPO DE META"))&gt;1,"100%",IF(F77="","ESPECÍFICAR TIPO DE META",_xlfn.IFNA(_xlfn.IFS(SUM(I77:L77)=0,0%,SUM(I77:L77)&gt;0.001,(_xlfn.IFS(F77="INCREMENTO",SUM(I77:L77)/H77,F77="MANTENIMIENTO",SUM(I77:L77)/(H77*Tabla2[[#This Row],[N.X]])))),"ESPECÍFICAR TIPO DE META")))</f>
        <v>1</v>
      </c>
      <c r="AF77" s="110" t="str">
        <f>'MIPG INSTITUCIONAL'!N83</f>
        <v>Programa de auditorías vigencia 2.022, presentado y aprobado en comité de coordinación del Sistema de Control Interno N°1, de Enero 17 de 2.022. Se anexa acta. https://inderbu.gov.co/transparencia/</v>
      </c>
      <c r="AG77" s="106" t="str">
        <f>'MIPG INSTITUCIONAL'!O83</f>
        <v>Recurso Humano Y Tecnológico</v>
      </c>
      <c r="AH77" s="112" t="str">
        <f>'MIPG INSTITUCIONAL'!P83</f>
        <v>Jefe de Control Interno</v>
      </c>
      <c r="AI77" s="57" t="str">
        <f>'MIPG INSTITUCIONAL'!P83</f>
        <v>Jefe de Control Interno</v>
      </c>
    </row>
    <row r="78" spans="2:35" ht="84.95" customHeight="1" thickBot="1" x14ac:dyDescent="0.3">
      <c r="B78" s="73" t="s">
        <v>385</v>
      </c>
      <c r="C78" s="76" t="s">
        <v>391</v>
      </c>
      <c r="D78" s="94" t="str">
        <f>'MIPG INSTITUCIONAL'!F84</f>
        <v>Realizar Auditorías a los Controles aplicados a los procesos de la Entidad</v>
      </c>
      <c r="E78" s="74" t="str">
        <f>'MIPG INSTITUCIONAL'!G84</f>
        <v xml:space="preserve"> Auditorías a los controles de los procesos de la entidad realizadas</v>
      </c>
      <c r="F78" s="75" t="s">
        <v>351</v>
      </c>
      <c r="G78" s="208">
        <f t="shared" si="9"/>
        <v>3</v>
      </c>
      <c r="H78" s="219">
        <f>'MIPG INSTITUCIONAL'!H84</f>
        <v>3</v>
      </c>
      <c r="I78" s="225">
        <f>'MIPG INSTITUCIONAL'!I84</f>
        <v>0</v>
      </c>
      <c r="J78" s="226">
        <f>'MIPG INSTITUCIONAL'!J84</f>
        <v>1</v>
      </c>
      <c r="K78" s="226">
        <f>'MIPG INSTITUCIONAL'!K84</f>
        <v>2</v>
      </c>
      <c r="L78" s="227">
        <f>'MIPG INSTITUCIONAL'!L84</f>
        <v>0</v>
      </c>
      <c r="M78" s="77"/>
      <c r="N78" s="78">
        <v>1</v>
      </c>
      <c r="O78" s="78">
        <v>1</v>
      </c>
      <c r="P78" s="101">
        <v>1</v>
      </c>
      <c r="Q78" s="100" t="str">
        <f t="shared" si="10"/>
        <v>SI</v>
      </c>
      <c r="R78" s="79">
        <f>'MIPG INSTITUCIONAL'!Q84</f>
        <v>0</v>
      </c>
      <c r="S78" s="80" t="str">
        <f>'MIPG INSTITUCIONAL'!R84</f>
        <v>x</v>
      </c>
      <c r="T78" s="80" t="str">
        <f>'MIPG INSTITUCIONAL'!S84</f>
        <v>x</v>
      </c>
      <c r="U78" s="81" t="str">
        <f>'MIPG INSTITUCIONAL'!T84</f>
        <v>x</v>
      </c>
      <c r="V78" s="69" t="str">
        <f t="shared" si="11"/>
        <v>4</v>
      </c>
      <c r="W78" s="69" t="str">
        <f t="shared" si="12"/>
        <v>2</v>
      </c>
      <c r="X78" s="69" t="str">
        <f t="shared" si="13"/>
        <v>2</v>
      </c>
      <c r="Y78" s="69" t="str">
        <f t="shared" si="14"/>
        <v>3</v>
      </c>
      <c r="Z78" s="70">
        <f>IF((IF(Tabla2[[#This Row],[Calculo1 ]]="1",_xlfn.IFS(W78="1",IF((J78/H78)&gt;100%,100%,J78/H78),W78="2",IF((J78/N78)&gt;100%,100%,J78/N78),W78="3","0%",W78="4","0")+Tabla2[[#This Row],[ III TRIM 20217]],_xlfn.IFS(W78="1",IF((J78/H78)&gt;100%,100%,J78/H78),W78="2",IF((J78/N78)&gt;100%,100%,J78/N78),W78="3","0%",W78="4","")))=100%,100%,(IF(Tabla2[[#This Row],[Calculo1 ]]="1",_xlfn.IFS(W78="1",IF((J78/H78)&gt;100%,100%,J78/H78),W78="2",IF((J78/N78)&gt;100%,100%,J78/N78),W78="3","0%",W78="4","0")+Tabla2[[#This Row],[ III TRIM 20217]],_xlfn.IFS(W78="1",IF((J78/H78)&gt;100%,100%,J78/H78),W78="2",IF((J78/N78)&gt;100%,100%,J78/N78),W78="3","0%",W78="4",""))))</f>
        <v>1</v>
      </c>
      <c r="AA78" s="82" t="str">
        <f t="shared" si="15"/>
        <v/>
      </c>
      <c r="AB78" s="83">
        <f>_xlfn.IFNA(INDEX(Hoja1!$C$3:$C$230,MATCH(Tabla2[[#This Row],[Calculo5]],Hoja1!$B$3:$B$230,0)),"")</f>
        <v>1</v>
      </c>
      <c r="AC78" s="83" t="str">
        <f t="shared" si="16"/>
        <v>100%</v>
      </c>
      <c r="AD78" s="84" t="str">
        <f t="shared" si="17"/>
        <v>0%</v>
      </c>
      <c r="AE78" s="108">
        <f>IF(IF(F78="","ESPECÍFICAR TIPO DE META",_xlfn.IFNA(_xlfn.IFS(SUM(I78:L78)=0,0%,SUM(I78:L78)&gt;0.001,(_xlfn.IFS(F78="INCREMENTO",SUM(I78:L78)/H78,F78="MANTENIMIENTO",SUM(I78:L78)/(H78*Tabla2[[#This Row],[N.X]])))),"ESPECÍFICAR TIPO DE META"))&gt;1,"100%",IF(F78="","ESPECÍFICAR TIPO DE META",_xlfn.IFNA(_xlfn.IFS(SUM(I78:L78)=0,0%,SUM(I78:L78)&gt;0.001,(_xlfn.IFS(F78="INCREMENTO",SUM(I78:L78)/H78,F78="MANTENIMIENTO",SUM(I78:L78)/(H78*Tabla2[[#This Row],[N.X]])))),"ESPECÍFICAR TIPO DE META")))</f>
        <v>1</v>
      </c>
      <c r="AF78" s="110" t="str">
        <f>'MIPG INSTITUCIONAL'!N84</f>
        <v xml:space="preserve">Auditorías efectuadas a las políticas de austeridad y eficiencia en el gasto público, a los planes de mejoramiento suscritos con entes de control, al plan anticorrupción y atención al ciudadano, a la matriz de riesgos institucional e informe pormenorizado del control interno. </v>
      </c>
      <c r="AG78" s="106" t="str">
        <f>'MIPG INSTITUCIONAL'!O84</f>
        <v>Recurso Humano Y Tecnológico</v>
      </c>
      <c r="AH78" s="112" t="str">
        <f>'MIPG INSTITUCIONAL'!P84</f>
        <v>Jefe de Control Interno</v>
      </c>
      <c r="AI78" s="57" t="str">
        <f>'MIPG INSTITUCIONAL'!P84</f>
        <v>Jefe de Control Interno</v>
      </c>
    </row>
    <row r="79" spans="2:35" ht="68.45" customHeight="1" x14ac:dyDescent="0.25">
      <c r="B79" s="73" t="s">
        <v>385</v>
      </c>
      <c r="C79" s="76" t="s">
        <v>391</v>
      </c>
      <c r="D79" s="94" t="str">
        <f>'MIPG INSTITUCIONAL'!F85</f>
        <v xml:space="preserve">Realizar Informe de análisis de las necesidades y prioridades en la prestación del servicio </v>
      </c>
      <c r="E79" s="74" t="str">
        <f>'MIPG INSTITUCIONAL'!G85</f>
        <v>Informe análisis de necesidades y prioridades en la prestación del servicio realizado</v>
      </c>
      <c r="F79" s="75" t="s">
        <v>351</v>
      </c>
      <c r="G79" s="207">
        <f t="shared" si="9"/>
        <v>1</v>
      </c>
      <c r="H79" s="219">
        <f>'MIPG INSTITUCIONAL'!H85</f>
        <v>1</v>
      </c>
      <c r="I79" s="225">
        <f>'MIPG INSTITUCIONAL'!I85</f>
        <v>0</v>
      </c>
      <c r="J79" s="226">
        <f>'MIPG INSTITUCIONAL'!J85</f>
        <v>0</v>
      </c>
      <c r="K79" s="226">
        <f>'MIPG INSTITUCIONAL'!K85</f>
        <v>1</v>
      </c>
      <c r="L79" s="227">
        <f>'MIPG INSTITUCIONAL'!L85</f>
        <v>0</v>
      </c>
      <c r="M79" s="77"/>
      <c r="N79" s="78"/>
      <c r="O79" s="78"/>
      <c r="P79" s="101">
        <v>1</v>
      </c>
      <c r="Q79" s="100" t="str">
        <f t="shared" si="10"/>
        <v>SI</v>
      </c>
      <c r="R79" s="79">
        <f>'MIPG INSTITUCIONAL'!Q85</f>
        <v>0</v>
      </c>
      <c r="S79" s="80">
        <f>'MIPG INSTITUCIONAL'!R85</f>
        <v>0</v>
      </c>
      <c r="T79" s="80">
        <f>'MIPG INSTITUCIONAL'!S85</f>
        <v>0</v>
      </c>
      <c r="U79" s="81" t="str">
        <f>'MIPG INSTITUCIONAL'!T85</f>
        <v>x</v>
      </c>
      <c r="V79" s="69" t="str">
        <f t="shared" si="11"/>
        <v>4</v>
      </c>
      <c r="W79" s="69" t="str">
        <f t="shared" si="12"/>
        <v>4</v>
      </c>
      <c r="X79" s="69" t="str">
        <f t="shared" si="13"/>
        <v>1</v>
      </c>
      <c r="Y79" s="69" t="str">
        <f t="shared" si="14"/>
        <v>3</v>
      </c>
      <c r="Z79" s="70" t="str">
        <f>IF((IF(Tabla2[[#This Row],[Calculo1 ]]="1",_xlfn.IFS(W79="1",IF((J79/H79)&gt;100%,100%,J79/H79),W79="2",IF((J79/N79)&gt;100%,100%,J79/N79),W79="3","0%",W79="4","0")+Tabla2[[#This Row],[ III TRIM 20217]],_xlfn.IFS(W79="1",IF((J79/H79)&gt;100%,100%,J79/H79),W79="2",IF((J79/N79)&gt;100%,100%,J79/N79),W79="3","0%",W79="4","")))=100%,100%,(IF(Tabla2[[#This Row],[Calculo1 ]]="1",_xlfn.IFS(W79="1",IF((J79/H79)&gt;100%,100%,J79/H79),W79="2",IF((J79/N79)&gt;100%,100%,J79/N79),W79="3","0%",W79="4","0")+Tabla2[[#This Row],[ III TRIM 20217]],_xlfn.IFS(W79="1",IF((J79/H79)&gt;100%,100%,J79/H79),W79="2",IF((J79/N79)&gt;100%,100%,J79/N79),W79="3","0%",W79="4",""))))</f>
        <v/>
      </c>
      <c r="AA79" s="82" t="str">
        <f t="shared" si="15"/>
        <v/>
      </c>
      <c r="AB79" s="83" t="str">
        <f>_xlfn.IFNA(INDEX(Hoja1!$C$3:$C$230,MATCH(Tabla2[[#This Row],[Calculo5]],Hoja1!$B$3:$B$230,0)),"")</f>
        <v/>
      </c>
      <c r="AC79" s="83" t="e">
        <f t="shared" si="16"/>
        <v>#DIV/0!</v>
      </c>
      <c r="AD79" s="84" t="str">
        <f t="shared" si="17"/>
        <v>0%</v>
      </c>
      <c r="AE79" s="108">
        <f>IF(IF(F79="","ESPECÍFICAR TIPO DE META",_xlfn.IFNA(_xlfn.IFS(SUM(I79:L79)=0,0%,SUM(I79:L79)&gt;0.001,(_xlfn.IFS(F79="INCREMENTO",SUM(I79:L79)/H79,F79="MANTENIMIENTO",SUM(I79:L79)/(H79*Tabla2[[#This Row],[N.X]])))),"ESPECÍFICAR TIPO DE META"))&gt;1,"100%",IF(F79="","ESPECÍFICAR TIPO DE META",_xlfn.IFNA(_xlfn.IFS(SUM(I79:L79)=0,0%,SUM(I79:L79)&gt;0.001,(_xlfn.IFS(F79="INCREMENTO",SUM(I79:L79)/H79,F79="MANTENIMIENTO",SUM(I79:L79)/(H79*Tabla2[[#This Row],[N.X]])))),"ESPECÍFICAR TIPO DE META")))</f>
        <v>1</v>
      </c>
      <c r="AF79" s="110" t="str">
        <f>'MIPG INSTITUCIONAL'!N85</f>
        <v>Se socializó la necesidad de reestructurar esta actividad en el comité institucional de gestión y desempeño, modificándo la actividad así: "Elaborar y hacer seguimiento mensual al plan de acción de los procesos misionales, como herramienta de seguimiento y medición de los servicios prestados por el Instituto de la Juventud, el Deporte y la Recreación de Bucaramanga", ajuste que fue aprobado por el Comité. Actividad cumplida en el trimestre, se anexan los planes de acción de las subdirecciones misionales y su seguimiento mensual efectuado a marzo 30/2022</v>
      </c>
      <c r="AG79" s="106" t="str">
        <f>'MIPG INSTITUCIONAL'!O85</f>
        <v>Recurso Humano Y Tecnológico</v>
      </c>
      <c r="AH79" s="112" t="str">
        <f>'MIPG INSTITUCIONAL'!P85</f>
        <v>Jefe de Control Interno</v>
      </c>
      <c r="AI79" s="57" t="str">
        <f>'MIPG INSTITUCIONAL'!P85</f>
        <v>Jefe de Control Interno</v>
      </c>
    </row>
    <row r="80" spans="2:35" x14ac:dyDescent="0.25">
      <c r="B80"/>
      <c r="C80"/>
      <c r="D80"/>
      <c r="E80"/>
      <c r="R80"/>
      <c r="S80"/>
      <c r="T80"/>
      <c r="U80"/>
      <c r="V80"/>
      <c r="W80"/>
      <c r="X80"/>
      <c r="Y80"/>
      <c r="Z80"/>
      <c r="AF80"/>
      <c r="AG80"/>
      <c r="AH80"/>
      <c r="AI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spans="2:35" x14ac:dyDescent="0.25">
      <c r="B97"/>
      <c r="C97"/>
      <c r="D97"/>
      <c r="E97"/>
      <c r="R97"/>
      <c r="S97"/>
      <c r="T97"/>
      <c r="U97"/>
      <c r="V97"/>
      <c r="W97"/>
      <c r="X97"/>
      <c r="Y97"/>
      <c r="Z97"/>
      <c r="AF97"/>
      <c r="AG97"/>
      <c r="AH97"/>
      <c r="AI97"/>
    </row>
    <row r="98" spans="2:35" x14ac:dyDescent="0.25">
      <c r="B98"/>
      <c r="C98"/>
      <c r="D98"/>
      <c r="E98"/>
      <c r="R98"/>
      <c r="S98"/>
      <c r="T98"/>
      <c r="U98"/>
      <c r="V98"/>
      <c r="W98"/>
      <c r="X98"/>
      <c r="Y98"/>
      <c r="Z98"/>
      <c r="AF98"/>
      <c r="AG98"/>
      <c r="AH98"/>
      <c r="AI98"/>
    </row>
    <row r="99" spans="2:35" x14ac:dyDescent="0.25">
      <c r="B99"/>
      <c r="C99"/>
      <c r="D99"/>
      <c r="E99"/>
      <c r="R99"/>
      <c r="S99"/>
      <c r="T99"/>
      <c r="U99"/>
      <c r="V99"/>
      <c r="W99"/>
      <c r="X99"/>
      <c r="Y99"/>
      <c r="Z99"/>
      <c r="AF99"/>
      <c r="AG99"/>
      <c r="AH99"/>
      <c r="AI99"/>
    </row>
    <row r="100" spans="2:35" x14ac:dyDescent="0.25">
      <c r="B100"/>
      <c r="C100"/>
      <c r="D100"/>
      <c r="E100"/>
      <c r="R100"/>
      <c r="S100"/>
      <c r="T100"/>
      <c r="U100"/>
      <c r="V100"/>
      <c r="W100"/>
      <c r="X100"/>
      <c r="Y100"/>
      <c r="Z100"/>
      <c r="AF100"/>
      <c r="AG100"/>
      <c r="AH100"/>
      <c r="AI100"/>
    </row>
    <row r="101" spans="2:35" x14ac:dyDescent="0.25">
      <c r="B101"/>
      <c r="C101"/>
      <c r="D101"/>
      <c r="E101"/>
      <c r="R101"/>
      <c r="S101"/>
      <c r="T101"/>
      <c r="U101"/>
      <c r="V101"/>
      <c r="W101"/>
      <c r="X101"/>
      <c r="Y101"/>
      <c r="Z101"/>
      <c r="AF101"/>
      <c r="AG101"/>
      <c r="AH101"/>
      <c r="AI101"/>
    </row>
    <row r="102" spans="2:35" x14ac:dyDescent="0.25">
      <c r="B102"/>
      <c r="C102"/>
      <c r="D102"/>
      <c r="E102"/>
      <c r="R102"/>
      <c r="S102"/>
      <c r="T102"/>
      <c r="U102"/>
      <c r="V102"/>
      <c r="W102"/>
      <c r="X102"/>
      <c r="Y102"/>
      <c r="Z102"/>
      <c r="AF102"/>
      <c r="AG102"/>
      <c r="AH102"/>
      <c r="AI102"/>
    </row>
    <row r="103" spans="2:35" x14ac:dyDescent="0.25">
      <c r="D103" s="86"/>
      <c r="E103" s="86"/>
    </row>
    <row r="104" spans="2:35" x14ac:dyDescent="0.25">
      <c r="D104" s="86"/>
      <c r="E104" s="86"/>
    </row>
    <row r="105" spans="2:35" x14ac:dyDescent="0.25">
      <c r="D105" s="86"/>
      <c r="E105" s="86"/>
    </row>
    <row r="106" spans="2:35" x14ac:dyDescent="0.25">
      <c r="D106" s="86"/>
      <c r="E106" s="86"/>
    </row>
    <row r="107" spans="2:35" x14ac:dyDescent="0.25">
      <c r="D107" s="86"/>
      <c r="E107" s="86"/>
    </row>
    <row r="108" spans="2:35" x14ac:dyDescent="0.25">
      <c r="D108" s="86"/>
      <c r="E108" s="86"/>
    </row>
    <row r="109" spans="2:35" x14ac:dyDescent="0.25">
      <c r="D109" s="86"/>
      <c r="E109" s="86"/>
    </row>
    <row r="110" spans="2:35" x14ac:dyDescent="0.25">
      <c r="D110" s="86"/>
      <c r="E110" s="86"/>
    </row>
    <row r="111" spans="2:35" x14ac:dyDescent="0.25">
      <c r="D111" s="86"/>
      <c r="E111" s="86"/>
    </row>
    <row r="112" spans="2:35" x14ac:dyDescent="0.25">
      <c r="D112" s="86"/>
      <c r="E112" s="86"/>
    </row>
    <row r="113" spans="4:5" x14ac:dyDescent="0.25">
      <c r="D113" s="86"/>
      <c r="E113" s="86"/>
    </row>
    <row r="114" spans="4:5" x14ac:dyDescent="0.25">
      <c r="D114" s="86"/>
      <c r="E114" s="86"/>
    </row>
    <row r="115" spans="4:5" x14ac:dyDescent="0.25">
      <c r="D115" s="86"/>
      <c r="E115" s="86"/>
    </row>
    <row r="116" spans="4:5" x14ac:dyDescent="0.25">
      <c r="D116" s="86"/>
      <c r="E116" s="86"/>
    </row>
    <row r="117" spans="4:5" x14ac:dyDescent="0.25">
      <c r="D117" s="86"/>
      <c r="E117" s="86"/>
    </row>
    <row r="118" spans="4:5" x14ac:dyDescent="0.25">
      <c r="D118" s="86"/>
      <c r="E118" s="86"/>
    </row>
    <row r="119" spans="4:5" x14ac:dyDescent="0.25">
      <c r="D119" s="86"/>
      <c r="E119" s="86"/>
    </row>
  </sheetData>
  <sheetProtection algorithmName="SHA-512" hashValue="M2IpISaMMho5uw3XjCePVbQ8ijKCLvzADY5xTjcNWJElH5+Rr18Y5c/rjQlYIq3sGDGh4VXidUISzdf32toe3g==" saltValue="PDHO1tDcG0FT2ug/8h8bOw==" spinCount="100000" sheet="1" formatCells="0" formatColumns="0" formatRows="0" insertColumns="0" insertRows="0" insertHyperlinks="0" sort="0" autoFilter="0" pivotTables="0"/>
  <protectedRanges>
    <protectedRange sqref="M38:P38 M41:P41 M44:P44" name="EDITABLE"/>
  </protectedRanges>
  <mergeCells count="6">
    <mergeCell ref="AF3:AI3"/>
    <mergeCell ref="B3:H3"/>
    <mergeCell ref="I3:L3"/>
    <mergeCell ref="R3:U3"/>
    <mergeCell ref="M3:Q3"/>
    <mergeCell ref="AA3:AE3"/>
  </mergeCells>
  <phoneticPr fontId="11" type="noConversion"/>
  <conditionalFormatting sqref="Q5:Q79">
    <cfRule type="cellIs" dxfId="42" priority="13" operator="equal">
      <formula>"SI"</formula>
    </cfRule>
  </conditionalFormatting>
  <conditionalFormatting sqref="AE103:AE1048576 AE1:AE79">
    <cfRule type="colorScale" priority="6">
      <colorScale>
        <cfvo type="min"/>
        <cfvo type="max"/>
        <color rgb="FFFFEF9C"/>
        <color rgb="FF63BE7B"/>
      </colorScale>
    </cfRule>
  </conditionalFormatting>
  <conditionalFormatting sqref="V5:Z79">
    <cfRule type="cellIs" dxfId="41" priority="1" operator="equal">
      <formula>"4"</formula>
    </cfRule>
    <cfRule type="cellIs" dxfId="40" priority="2" operator="equal">
      <formula>"3"</formula>
    </cfRule>
    <cfRule type="cellIs" dxfId="39" priority="3" operator="equal">
      <formula>"2"</formula>
    </cfRule>
    <cfRule type="cellIs" dxfId="38" priority="4" operator="equal">
      <formula>"1"</formula>
    </cfRule>
  </conditionalFormatting>
  <conditionalFormatting sqref="AE5:AE79">
    <cfRule type="colorScale" priority="17">
      <colorScale>
        <cfvo type="min"/>
        <cfvo type="max"/>
        <color rgb="FFFCFCFF"/>
        <color rgb="FF63BE7B"/>
      </colorScale>
    </cfRule>
    <cfRule type="cellIs" dxfId="37" priority="18" operator="equal">
      <formula>"ESPECÍFICAR TIPO DE META"</formula>
    </cfRule>
  </conditionalFormatting>
  <dataValidations count="1">
    <dataValidation type="list" allowBlank="1" showInputMessage="1" showErrorMessage="1" sqref="F5:F79">
      <formula1>$AU$2:$AU$3</formula1>
    </dataValidation>
  </dataValidations>
  <pageMargins left="0.7" right="0.7" top="0.75" bottom="0.75" header="0.3" footer="0.3"/>
  <pageSetup orientation="portrait" r:id="rId1"/>
  <ignoredErrors>
    <ignoredError sqref="F5" listDataValidatio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7"/>
  <sheetViews>
    <sheetView showGridLines="0" showRowColHeaders="0" zoomScale="82" zoomScaleNormal="82" workbookViewId="0">
      <selection activeCell="R20" sqref="R20"/>
    </sheetView>
  </sheetViews>
  <sheetFormatPr baseColWidth="10" defaultColWidth="10.85546875" defaultRowHeight="15" x14ac:dyDescent="0.25"/>
  <cols>
    <col min="1" max="1" width="4.5703125" style="39" customWidth="1"/>
    <col min="2" max="4" width="6.140625" style="39" customWidth="1"/>
    <col min="5" max="8" width="8.5703125" style="39" customWidth="1"/>
    <col min="9" max="11" width="7.7109375" style="39" customWidth="1"/>
    <col min="12" max="12" width="6.5703125" style="39" customWidth="1"/>
    <col min="13" max="17" width="10.85546875" style="39"/>
    <col min="18" max="18" width="13.5703125" style="39" customWidth="1"/>
    <col min="19" max="16384" width="10.85546875" style="39"/>
  </cols>
  <sheetData>
    <row r="1" spans="2:22" ht="15.75" thickBot="1" x14ac:dyDescent="0.3"/>
    <row r="2" spans="2:22" ht="17.45" customHeight="1" x14ac:dyDescent="0.25">
      <c r="B2" s="423" t="s">
        <v>392</v>
      </c>
      <c r="C2" s="424"/>
      <c r="D2" s="424"/>
      <c r="E2" s="424"/>
      <c r="F2" s="424"/>
      <c r="G2" s="424"/>
      <c r="H2" s="424"/>
      <c r="I2" s="424"/>
      <c r="J2" s="424"/>
      <c r="K2" s="424"/>
      <c r="L2" s="425"/>
      <c r="M2" s="419" t="s">
        <v>393</v>
      </c>
      <c r="N2" s="419"/>
      <c r="O2" s="419"/>
      <c r="P2" s="419"/>
      <c r="Q2" s="419"/>
      <c r="R2" s="419"/>
      <c r="S2" s="420"/>
      <c r="T2" s="44"/>
      <c r="U2" s="44"/>
      <c r="V2" s="44"/>
    </row>
    <row r="3" spans="2:22" ht="15" customHeight="1" thickBot="1" x14ac:dyDescent="0.3">
      <c r="B3" s="426" t="s">
        <v>394</v>
      </c>
      <c r="C3" s="427"/>
      <c r="D3" s="427"/>
      <c r="E3" s="427"/>
      <c r="F3" s="427"/>
      <c r="G3" s="427"/>
      <c r="H3" s="427"/>
      <c r="I3" s="427"/>
      <c r="J3" s="427"/>
      <c r="K3" s="427"/>
      <c r="L3" s="428"/>
      <c r="M3" s="421"/>
      <c r="N3" s="421"/>
      <c r="O3" s="421"/>
      <c r="P3" s="421"/>
      <c r="Q3" s="421"/>
      <c r="R3" s="421"/>
      <c r="S3" s="422"/>
    </row>
    <row r="4" spans="2:22" ht="15.75" thickBot="1" x14ac:dyDescent="0.3">
      <c r="B4" s="429"/>
      <c r="C4" s="430"/>
      <c r="D4" s="430"/>
      <c r="E4" s="430"/>
      <c r="F4" s="430"/>
      <c r="G4" s="430"/>
      <c r="H4" s="430"/>
      <c r="I4" s="430"/>
      <c r="J4" s="430"/>
      <c r="K4" s="430"/>
      <c r="L4" s="431"/>
      <c r="M4" s="46"/>
      <c r="N4" s="46"/>
      <c r="O4" s="46"/>
      <c r="P4" s="46"/>
      <c r="Q4" s="46"/>
      <c r="R4" s="46"/>
      <c r="S4" s="47"/>
    </row>
    <row r="5" spans="2:22" x14ac:dyDescent="0.25">
      <c r="B5" s="48"/>
      <c r="C5" s="45"/>
      <c r="D5" s="46"/>
      <c r="E5" s="46"/>
      <c r="F5" s="46"/>
      <c r="G5" s="46"/>
      <c r="H5" s="46"/>
      <c r="I5" s="46"/>
      <c r="J5" s="46"/>
      <c r="K5" s="46"/>
      <c r="L5" s="46"/>
      <c r="M5" s="46"/>
      <c r="N5" s="46"/>
      <c r="O5" s="46"/>
      <c r="P5" s="46"/>
      <c r="Q5" s="46"/>
      <c r="R5" s="46"/>
      <c r="S5" s="47"/>
    </row>
    <row r="6" spans="2:22" x14ac:dyDescent="0.25">
      <c r="B6" s="48"/>
      <c r="C6" s="45"/>
      <c r="D6" s="45"/>
      <c r="E6" s="45"/>
      <c r="F6" s="45"/>
      <c r="G6" s="45"/>
      <c r="H6" s="45"/>
      <c r="I6" s="45"/>
      <c r="J6" s="45"/>
      <c r="K6" s="45"/>
      <c r="L6" s="45"/>
      <c r="M6" s="46"/>
      <c r="N6" s="46"/>
      <c r="O6" s="46"/>
      <c r="P6" s="46"/>
      <c r="Q6" s="46"/>
      <c r="R6" s="46"/>
      <c r="S6" s="47"/>
    </row>
    <row r="7" spans="2:22" x14ac:dyDescent="0.25">
      <c r="B7" s="48"/>
      <c r="C7" s="46"/>
      <c r="D7" s="46"/>
      <c r="E7" s="46"/>
      <c r="F7" s="46"/>
      <c r="G7" s="46"/>
      <c r="H7" s="46"/>
      <c r="I7" s="46"/>
      <c r="J7" s="46"/>
      <c r="K7" s="46"/>
      <c r="L7" s="46"/>
      <c r="M7" s="46"/>
      <c r="N7" s="46"/>
      <c r="O7" s="46"/>
      <c r="P7" s="46"/>
      <c r="Q7" s="46"/>
      <c r="R7" s="46"/>
      <c r="S7" s="47"/>
    </row>
    <row r="8" spans="2:22" ht="24.95" customHeight="1" x14ac:dyDescent="0.25">
      <c r="B8" s="48"/>
      <c r="C8" s="414"/>
      <c r="D8" s="414"/>
      <c r="E8" s="414"/>
      <c r="F8" s="414"/>
      <c r="G8" s="414"/>
      <c r="H8" s="414"/>
      <c r="I8" s="414"/>
      <c r="J8" s="414"/>
      <c r="K8" s="414"/>
      <c r="L8" s="414"/>
      <c r="M8" s="46"/>
      <c r="N8" s="46"/>
      <c r="O8" s="46"/>
      <c r="P8" s="46"/>
      <c r="Q8" s="46"/>
      <c r="R8" s="46"/>
      <c r="S8" s="47"/>
    </row>
    <row r="9" spans="2:22" ht="24.95" customHeight="1" x14ac:dyDescent="0.25">
      <c r="B9" s="48"/>
      <c r="C9" s="45"/>
      <c r="D9" s="45"/>
      <c r="E9" s="45"/>
      <c r="F9" s="45"/>
      <c r="G9" s="45"/>
      <c r="H9" s="45"/>
      <c r="I9" s="45"/>
      <c r="J9" s="45"/>
      <c r="K9" s="45"/>
      <c r="L9" s="45"/>
      <c r="M9" s="46"/>
      <c r="N9" s="46"/>
      <c r="O9" s="46"/>
      <c r="P9" s="46"/>
      <c r="Q9" s="46"/>
      <c r="R9" s="46"/>
      <c r="S9" s="47"/>
    </row>
    <row r="10" spans="2:22" ht="24.95" customHeight="1" x14ac:dyDescent="0.25">
      <c r="B10" s="48"/>
      <c r="C10" s="45"/>
      <c r="D10" s="45"/>
      <c r="E10" s="45"/>
      <c r="F10" s="45"/>
      <c r="G10" s="45"/>
      <c r="H10" s="45"/>
      <c r="I10" s="45"/>
      <c r="J10" s="45"/>
      <c r="K10" s="45"/>
      <c r="L10" s="45"/>
      <c r="M10" s="46"/>
      <c r="N10" s="46"/>
      <c r="O10" s="46"/>
      <c r="P10" s="46"/>
      <c r="Q10" s="46"/>
      <c r="R10" s="46"/>
      <c r="S10" s="47"/>
    </row>
    <row r="11" spans="2:22" ht="24.95" customHeight="1" x14ac:dyDescent="0.25">
      <c r="B11" s="48"/>
      <c r="C11" s="45"/>
      <c r="D11" s="45"/>
      <c r="E11" s="45"/>
      <c r="F11" s="45"/>
      <c r="G11" s="45"/>
      <c r="H11" s="45"/>
      <c r="I11" s="45"/>
      <c r="J11" s="45"/>
      <c r="K11" s="45"/>
      <c r="L11" s="45"/>
      <c r="M11" s="46"/>
      <c r="N11" s="46"/>
      <c r="O11" s="46"/>
      <c r="P11" s="46"/>
      <c r="Q11" s="46"/>
      <c r="R11" s="46"/>
      <c r="S11" s="47"/>
    </row>
    <row r="12" spans="2:22" ht="24.95" customHeight="1" x14ac:dyDescent="0.25">
      <c r="B12" s="48"/>
      <c r="C12" s="45"/>
      <c r="D12" s="45"/>
      <c r="E12" s="45"/>
      <c r="F12" s="45"/>
      <c r="G12" s="45"/>
      <c r="H12" s="45"/>
      <c r="I12" s="45"/>
      <c r="J12" s="45"/>
      <c r="K12" s="45"/>
      <c r="L12" s="45"/>
      <c r="M12" s="46"/>
      <c r="N12" s="46"/>
      <c r="O12" s="46"/>
      <c r="P12" s="46"/>
      <c r="Q12" s="46"/>
      <c r="R12" s="46"/>
      <c r="S12" s="47"/>
    </row>
    <row r="13" spans="2:22" ht="24.95" customHeight="1" x14ac:dyDescent="0.25">
      <c r="B13" s="48"/>
      <c r="C13" s="45"/>
      <c r="D13" s="45"/>
      <c r="E13" s="45"/>
      <c r="F13" s="45"/>
      <c r="G13" s="45"/>
      <c r="H13" s="45"/>
      <c r="I13" s="45"/>
      <c r="J13" s="45"/>
      <c r="K13" s="45"/>
      <c r="L13" s="45"/>
      <c r="M13" s="46"/>
      <c r="N13" s="46"/>
      <c r="O13" s="46"/>
      <c r="P13" s="46"/>
      <c r="Q13" s="46"/>
      <c r="R13" s="46"/>
      <c r="S13" s="47"/>
    </row>
    <row r="14" spans="2:22" ht="24.95" customHeight="1" x14ac:dyDescent="0.25">
      <c r="B14" s="48"/>
      <c r="C14" s="45"/>
      <c r="D14" s="45"/>
      <c r="E14" s="45"/>
      <c r="F14" s="45"/>
      <c r="G14" s="45"/>
      <c r="H14" s="45"/>
      <c r="I14" s="45"/>
      <c r="J14" s="45"/>
      <c r="K14" s="45"/>
      <c r="L14" s="45"/>
      <c r="M14" s="46"/>
      <c r="N14" s="46"/>
      <c r="O14" s="46"/>
      <c r="P14" s="46"/>
      <c r="Q14" s="46"/>
      <c r="R14" s="46"/>
      <c r="S14" s="47"/>
    </row>
    <row r="15" spans="2:22" ht="24.95" customHeight="1" x14ac:dyDescent="0.25">
      <c r="B15" s="48"/>
      <c r="C15" s="45"/>
      <c r="D15" s="45"/>
      <c r="E15" s="45"/>
      <c r="F15" s="45"/>
      <c r="G15" s="45"/>
      <c r="H15" s="45"/>
      <c r="I15" s="45"/>
      <c r="J15" s="45"/>
      <c r="K15" s="45"/>
      <c r="L15" s="45"/>
      <c r="M15" s="46"/>
      <c r="N15" s="46"/>
      <c r="O15" s="46"/>
      <c r="P15" s="46"/>
      <c r="Q15" s="46"/>
      <c r="R15" s="46"/>
      <c r="S15" s="47"/>
    </row>
    <row r="16" spans="2:22" ht="24.95" customHeight="1" x14ac:dyDescent="0.25">
      <c r="B16" s="48"/>
      <c r="C16" s="45"/>
      <c r="D16" s="45"/>
      <c r="E16" s="45"/>
      <c r="F16" s="45"/>
      <c r="G16" s="45"/>
      <c r="H16" s="45"/>
      <c r="I16" s="45"/>
      <c r="J16" s="45"/>
      <c r="K16" s="45"/>
      <c r="L16" s="45"/>
      <c r="M16" s="46"/>
      <c r="N16" s="46"/>
      <c r="O16" s="46"/>
      <c r="P16" s="46"/>
      <c r="Q16" s="46"/>
      <c r="R16" s="46"/>
      <c r="S16" s="47"/>
    </row>
    <row r="17" spans="2:19" ht="14.45" customHeight="1" x14ac:dyDescent="0.25">
      <c r="B17" s="48"/>
      <c r="C17" s="45"/>
      <c r="D17" s="45"/>
      <c r="E17" s="45"/>
      <c r="F17" s="45"/>
      <c r="G17" s="45"/>
      <c r="H17" s="45"/>
      <c r="I17" s="45"/>
      <c r="J17" s="45"/>
      <c r="K17" s="45"/>
      <c r="L17" s="45"/>
      <c r="M17" s="46"/>
      <c r="N17" s="46"/>
      <c r="O17" s="46"/>
      <c r="P17" s="46"/>
      <c r="Q17" s="46"/>
      <c r="R17" s="46"/>
      <c r="S17" s="47"/>
    </row>
    <row r="18" spans="2:19" ht="24.95" customHeight="1" x14ac:dyDescent="0.25">
      <c r="B18" s="48"/>
      <c r="C18" s="45"/>
      <c r="D18" s="45"/>
      <c r="E18" s="45"/>
      <c r="F18" s="45"/>
      <c r="G18" s="45"/>
      <c r="H18" s="45"/>
      <c r="I18" s="45"/>
      <c r="J18" s="45"/>
      <c r="K18" s="45"/>
      <c r="L18" s="45"/>
      <c r="M18" s="46"/>
      <c r="N18" s="46"/>
      <c r="O18" s="46"/>
      <c r="P18" s="46"/>
      <c r="Q18" s="46"/>
      <c r="R18" s="46"/>
      <c r="S18" s="47"/>
    </row>
    <row r="19" spans="2:19" ht="24.95" customHeight="1" x14ac:dyDescent="0.25">
      <c r="B19" s="415"/>
      <c r="C19" s="416"/>
      <c r="D19" s="416"/>
      <c r="E19" s="416"/>
      <c r="F19" s="416"/>
      <c r="G19" s="416"/>
      <c r="H19" s="416"/>
      <c r="I19" s="416"/>
      <c r="J19" s="416"/>
      <c r="K19" s="416"/>
      <c r="L19" s="416"/>
      <c r="M19" s="46"/>
      <c r="N19" s="46"/>
      <c r="O19" s="46"/>
      <c r="P19" s="46"/>
      <c r="Q19" s="46"/>
      <c r="R19" s="46"/>
      <c r="S19" s="47"/>
    </row>
    <row r="20" spans="2:19" ht="24.95" customHeight="1" thickBot="1" x14ac:dyDescent="0.3">
      <c r="B20" s="417"/>
      <c r="C20" s="418"/>
      <c r="D20" s="418"/>
      <c r="E20" s="418"/>
      <c r="F20" s="418"/>
      <c r="G20" s="418"/>
      <c r="H20" s="418"/>
      <c r="I20" s="418"/>
      <c r="J20" s="418"/>
      <c r="K20" s="418"/>
      <c r="L20" s="418"/>
      <c r="M20" s="49"/>
      <c r="N20" s="49"/>
      <c r="O20" s="49"/>
      <c r="P20" s="49"/>
      <c r="Q20" s="49"/>
      <c r="R20" s="49"/>
      <c r="S20" s="50"/>
    </row>
    <row r="21" spans="2:19" ht="24.95" customHeight="1" x14ac:dyDescent="0.25"/>
    <row r="22" spans="2:19" ht="24.95" customHeight="1" x14ac:dyDescent="0.25"/>
    <row r="23" spans="2:19" ht="24.95" customHeight="1" x14ac:dyDescent="0.25"/>
    <row r="24" spans="2:19" ht="24.95" customHeight="1" x14ac:dyDescent="0.25">
      <c r="B24" s="38"/>
      <c r="C24" s="38"/>
      <c r="D24" s="40"/>
      <c r="E24" s="40"/>
      <c r="F24" s="40" t="s">
        <v>395</v>
      </c>
      <c r="G24" s="40"/>
      <c r="H24" s="40"/>
      <c r="I24" s="38"/>
      <c r="J24" s="38"/>
    </row>
    <row r="25" spans="2:19" ht="32.450000000000003" customHeight="1" x14ac:dyDescent="0.25">
      <c r="B25" s="38"/>
      <c r="C25" s="38"/>
      <c r="D25" s="40"/>
      <c r="E25" s="40" t="s">
        <v>396</v>
      </c>
      <c r="F25" s="41">
        <v>0.2</v>
      </c>
      <c r="G25" s="41">
        <f>F25</f>
        <v>0.2</v>
      </c>
      <c r="H25" s="40"/>
      <c r="I25" s="41">
        <v>0.2</v>
      </c>
      <c r="J25" s="41">
        <f>I25</f>
        <v>0.2</v>
      </c>
    </row>
    <row r="26" spans="2:19" ht="24.95" customHeight="1" x14ac:dyDescent="0.25">
      <c r="B26" s="38"/>
      <c r="C26" s="38"/>
      <c r="D26" s="40"/>
      <c r="E26" s="42" t="s">
        <v>397</v>
      </c>
      <c r="F26" s="43">
        <v>0.3</v>
      </c>
      <c r="G26" s="43">
        <f>F25+F26</f>
        <v>0.5</v>
      </c>
      <c r="H26" s="40"/>
      <c r="I26" s="43">
        <v>0.3</v>
      </c>
      <c r="J26" s="43">
        <f>I25+I26</f>
        <v>0.5</v>
      </c>
    </row>
    <row r="27" spans="2:19" ht="24.95" customHeight="1" x14ac:dyDescent="0.25">
      <c r="B27" s="38"/>
      <c r="C27" s="38"/>
      <c r="D27" s="40"/>
      <c r="E27" s="42" t="s">
        <v>398</v>
      </c>
      <c r="F27" s="43">
        <v>0.3</v>
      </c>
      <c r="G27" s="43">
        <f>G26+F27</f>
        <v>0.8</v>
      </c>
      <c r="H27" s="38"/>
      <c r="I27" s="43">
        <v>0.3</v>
      </c>
      <c r="J27" s="43">
        <f>J26+I27</f>
        <v>0.8</v>
      </c>
      <c r="K27" s="38"/>
    </row>
    <row r="28" spans="2:19" ht="24.95" customHeight="1" x14ac:dyDescent="0.25">
      <c r="B28" s="38"/>
      <c r="C28" s="38"/>
      <c r="D28" s="40"/>
      <c r="E28" s="42" t="s">
        <v>399</v>
      </c>
      <c r="F28" s="43">
        <v>0.2</v>
      </c>
      <c r="G28" s="43">
        <f>G27+F28</f>
        <v>1</v>
      </c>
      <c r="H28" s="38"/>
      <c r="I28" s="43">
        <v>0.2</v>
      </c>
      <c r="J28" s="43">
        <f>J27+I28</f>
        <v>1</v>
      </c>
      <c r="K28" s="38"/>
    </row>
    <row r="29" spans="2:19" ht="24.95" customHeight="1" x14ac:dyDescent="0.25">
      <c r="B29" s="38"/>
      <c r="C29" s="38"/>
      <c r="D29" s="40"/>
      <c r="E29" s="42" t="s">
        <v>400</v>
      </c>
      <c r="F29" s="43">
        <f>SUM(F25:F28)</f>
        <v>1</v>
      </c>
      <c r="G29" s="43"/>
      <c r="H29" s="38"/>
      <c r="I29" s="43">
        <f>SUM(I25:I28)</f>
        <v>1</v>
      </c>
      <c r="J29" s="43"/>
      <c r="K29" s="38"/>
    </row>
    <row r="30" spans="2:19" ht="24.95" customHeight="1" x14ac:dyDescent="0.25">
      <c r="B30" s="38"/>
      <c r="C30" s="38"/>
      <c r="D30" s="40"/>
      <c r="E30" s="42"/>
      <c r="F30" s="42"/>
      <c r="G30" s="42"/>
      <c r="H30" s="38"/>
      <c r="I30" s="42"/>
      <c r="J30" s="42"/>
      <c r="K30" s="38"/>
    </row>
    <row r="31" spans="2:19" ht="24.95" customHeight="1" x14ac:dyDescent="0.25">
      <c r="B31" s="38"/>
      <c r="C31" s="38"/>
      <c r="D31" s="40"/>
      <c r="E31" s="42" t="s">
        <v>401</v>
      </c>
      <c r="F31" s="43" t="e">
        <f ca="1">AVERAGE(Tabla2[[ IV TRIM 20218]])</f>
        <v>#NAME?</v>
      </c>
      <c r="G31" s="43" t="e">
        <f ca="1">AVERAGE(Tabla2[[ III TRIM 20217]])</f>
        <v>#NAME?</v>
      </c>
      <c r="H31" s="38"/>
      <c r="I31" s="43"/>
      <c r="J31" s="43" t="e">
        <f ca="1">F31</f>
        <v>#NAME?</v>
      </c>
      <c r="K31" s="38"/>
    </row>
    <row r="32" spans="2:19" x14ac:dyDescent="0.25">
      <c r="B32" s="38"/>
      <c r="C32" s="38"/>
      <c r="D32" s="40"/>
      <c r="E32" s="42"/>
      <c r="F32" s="42"/>
      <c r="G32" s="42"/>
      <c r="H32" s="38"/>
      <c r="I32" s="42"/>
      <c r="J32" s="42"/>
      <c r="K32" s="38"/>
    </row>
    <row r="33" spans="2:11" x14ac:dyDescent="0.25">
      <c r="B33" s="38"/>
      <c r="C33" s="38"/>
      <c r="D33" s="40"/>
      <c r="E33" s="42" t="s">
        <v>402</v>
      </c>
      <c r="F33" s="42" t="e">
        <f ca="1">(G31-F34)/2</f>
        <v>#NAME?</v>
      </c>
      <c r="G33" s="42"/>
      <c r="H33" s="38"/>
      <c r="I33" s="42" t="e">
        <f ca="1">(J31-I34)/2</f>
        <v>#NAME?</v>
      </c>
      <c r="J33" s="42"/>
      <c r="K33" s="38"/>
    </row>
    <row r="34" spans="2:11" x14ac:dyDescent="0.25">
      <c r="B34" s="38"/>
      <c r="C34" s="38"/>
      <c r="D34" s="40"/>
      <c r="E34" s="42" t="s">
        <v>403</v>
      </c>
      <c r="F34" s="42">
        <v>0.01</v>
      </c>
      <c r="G34" s="42"/>
      <c r="H34" s="40"/>
      <c r="I34" s="42">
        <v>0.01</v>
      </c>
      <c r="J34" s="42"/>
    </row>
    <row r="35" spans="2:11" x14ac:dyDescent="0.25">
      <c r="B35" s="38"/>
      <c r="C35" s="38"/>
      <c r="D35" s="40"/>
      <c r="E35" s="42" t="s">
        <v>404</v>
      </c>
      <c r="F35" s="42" t="e">
        <f ca="1">SUM(F25:F28)-F33-F34</f>
        <v>#NAME?</v>
      </c>
      <c r="G35" s="42"/>
      <c r="H35" s="40"/>
      <c r="I35" s="42" t="e">
        <f ca="1">SUM(I25:I28)-I33-I34</f>
        <v>#NAME?</v>
      </c>
      <c r="J35" s="42"/>
    </row>
    <row r="36" spans="2:11" x14ac:dyDescent="0.25">
      <c r="B36" s="38"/>
      <c r="C36" s="38"/>
      <c r="D36" s="38"/>
      <c r="E36" s="42"/>
      <c r="F36" s="42"/>
      <c r="G36" s="42"/>
      <c r="H36" s="38"/>
      <c r="I36" s="38"/>
      <c r="J36" s="38"/>
    </row>
    <row r="37" spans="2:11" x14ac:dyDescent="0.25">
      <c r="B37" s="38"/>
      <c r="C37" s="38"/>
      <c r="D37" s="38"/>
      <c r="E37" s="42"/>
      <c r="F37" s="42"/>
      <c r="G37" s="42"/>
      <c r="H37" s="38"/>
      <c r="I37" s="38"/>
      <c r="J37" s="38"/>
    </row>
    <row r="38" spans="2:11" x14ac:dyDescent="0.25">
      <c r="B38" s="38"/>
      <c r="C38" s="38"/>
      <c r="D38" s="38"/>
      <c r="E38" s="42"/>
      <c r="F38" s="42"/>
      <c r="G38" s="42"/>
      <c r="H38" s="38"/>
      <c r="I38" s="38"/>
      <c r="J38" s="38"/>
    </row>
    <row r="39" spans="2:11" x14ac:dyDescent="0.25">
      <c r="B39" s="38"/>
      <c r="C39" s="38"/>
      <c r="D39" s="38"/>
      <c r="E39" s="42"/>
      <c r="F39" s="42"/>
      <c r="G39" s="42"/>
      <c r="H39" s="38"/>
      <c r="I39" s="38"/>
      <c r="J39" s="38"/>
    </row>
    <row r="40" spans="2:11" x14ac:dyDescent="0.25">
      <c r="B40" s="38"/>
      <c r="C40" s="38"/>
      <c r="D40" s="38"/>
      <c r="E40" s="42"/>
      <c r="F40" s="42"/>
      <c r="G40" s="42"/>
      <c r="H40" s="38"/>
      <c r="I40" s="38"/>
      <c r="J40" s="38"/>
    </row>
    <row r="41" spans="2:11" x14ac:dyDescent="0.25">
      <c r="B41" s="38"/>
      <c r="C41" s="38"/>
      <c r="D41" s="38"/>
      <c r="E41" s="42"/>
      <c r="F41" s="42"/>
      <c r="G41" s="42"/>
      <c r="H41" s="38"/>
      <c r="I41" s="38"/>
      <c r="J41" s="38"/>
    </row>
    <row r="42" spans="2:11" x14ac:dyDescent="0.25">
      <c r="B42" s="38"/>
      <c r="C42" s="38"/>
      <c r="D42" s="38"/>
      <c r="E42" s="42"/>
      <c r="F42" s="42"/>
      <c r="G42" s="42"/>
      <c r="H42" s="38"/>
      <c r="I42" s="38"/>
      <c r="J42" s="38"/>
    </row>
    <row r="43" spans="2:11" x14ac:dyDescent="0.25">
      <c r="B43" s="38"/>
      <c r="C43" s="38"/>
      <c r="D43" s="38"/>
      <c r="E43" s="42"/>
      <c r="F43" s="42"/>
      <c r="G43" s="42"/>
      <c r="H43" s="38"/>
      <c r="I43" s="38"/>
      <c r="J43" s="38"/>
    </row>
    <row r="44" spans="2:11" x14ac:dyDescent="0.25">
      <c r="C44" s="40"/>
      <c r="D44" s="40"/>
      <c r="E44" s="42"/>
      <c r="F44" s="42"/>
      <c r="G44" s="42"/>
      <c r="H44" s="40"/>
      <c r="I44" s="38"/>
    </row>
    <row r="45" spans="2:11" x14ac:dyDescent="0.25">
      <c r="C45" s="40"/>
      <c r="D45" s="40"/>
      <c r="E45" s="42"/>
      <c r="F45" s="42"/>
      <c r="G45" s="42"/>
      <c r="H45" s="40"/>
      <c r="I45" s="38"/>
    </row>
    <row r="46" spans="2:11" x14ac:dyDescent="0.25">
      <c r="C46" s="40"/>
      <c r="D46" s="40"/>
      <c r="E46" s="42"/>
      <c r="F46" s="42"/>
      <c r="G46" s="42"/>
      <c r="H46" s="40"/>
      <c r="I46" s="38"/>
    </row>
    <row r="47" spans="2:11" x14ac:dyDescent="0.25">
      <c r="D47" s="38"/>
      <c r="E47" s="42"/>
      <c r="F47" s="42"/>
      <c r="G47" s="42"/>
      <c r="H47" s="38"/>
      <c r="I47" s="38"/>
    </row>
    <row r="48" spans="2:11" x14ac:dyDescent="0.25">
      <c r="D48" s="38"/>
      <c r="E48" s="42"/>
      <c r="F48" s="42"/>
      <c r="G48" s="42"/>
      <c r="H48" s="38"/>
      <c r="I48" s="38"/>
    </row>
    <row r="49" spans="4:9" x14ac:dyDescent="0.25">
      <c r="D49" s="38"/>
      <c r="E49" s="42"/>
      <c r="F49" s="42"/>
      <c r="G49" s="42"/>
      <c r="H49" s="38"/>
      <c r="I49" s="38"/>
    </row>
    <row r="50" spans="4:9" x14ac:dyDescent="0.25">
      <c r="D50" s="38"/>
      <c r="E50" s="42"/>
      <c r="F50" s="42"/>
      <c r="G50" s="42"/>
      <c r="H50" s="38"/>
      <c r="I50" s="38"/>
    </row>
    <row r="51" spans="4:9" x14ac:dyDescent="0.25">
      <c r="D51" s="38"/>
      <c r="E51" s="42"/>
      <c r="F51" s="42"/>
      <c r="G51" s="42"/>
      <c r="H51" s="38"/>
      <c r="I51" s="38"/>
    </row>
    <row r="52" spans="4:9" x14ac:dyDescent="0.25">
      <c r="D52" s="38"/>
      <c r="E52" s="42"/>
      <c r="F52" s="42"/>
      <c r="G52" s="42"/>
      <c r="H52" s="38"/>
      <c r="I52" s="38"/>
    </row>
    <row r="53" spans="4:9" x14ac:dyDescent="0.25">
      <c r="D53" s="38"/>
      <c r="E53" s="42"/>
      <c r="F53" s="42"/>
      <c r="G53" s="42"/>
      <c r="H53" s="38"/>
      <c r="I53" s="38"/>
    </row>
    <row r="54" spans="4:9" x14ac:dyDescent="0.25">
      <c r="D54" s="38"/>
      <c r="E54" s="42"/>
      <c r="F54" s="42"/>
      <c r="G54" s="42"/>
      <c r="H54" s="38"/>
      <c r="I54" s="38"/>
    </row>
    <row r="55" spans="4:9" x14ac:dyDescent="0.25">
      <c r="D55" s="38"/>
      <c r="E55" s="42"/>
      <c r="F55" s="42"/>
      <c r="G55" s="42"/>
      <c r="H55" s="38"/>
      <c r="I55" s="38"/>
    </row>
    <row r="56" spans="4:9" x14ac:dyDescent="0.25">
      <c r="D56" s="38"/>
      <c r="E56" s="42"/>
      <c r="F56" s="42"/>
      <c r="G56" s="42"/>
      <c r="H56" s="38"/>
      <c r="I56" s="38"/>
    </row>
    <row r="57" spans="4:9" x14ac:dyDescent="0.25">
      <c r="D57" s="38"/>
      <c r="E57" s="42"/>
      <c r="F57" s="42"/>
      <c r="G57" s="42"/>
      <c r="H57" s="38"/>
      <c r="I57" s="38"/>
    </row>
    <row r="58" spans="4:9" x14ac:dyDescent="0.25">
      <c r="D58" s="38"/>
      <c r="E58" s="42"/>
      <c r="F58" s="42"/>
      <c r="G58" s="42"/>
      <c r="H58" s="38"/>
      <c r="I58" s="38"/>
    </row>
    <row r="59" spans="4:9" x14ac:dyDescent="0.25">
      <c r="D59" s="38"/>
      <c r="E59" s="42"/>
      <c r="F59" s="42"/>
      <c r="G59" s="42"/>
      <c r="H59" s="38"/>
      <c r="I59" s="38"/>
    </row>
    <row r="60" spans="4:9" x14ac:dyDescent="0.25">
      <c r="D60" s="38"/>
      <c r="E60" s="42"/>
      <c r="F60" s="42"/>
      <c r="G60" s="42"/>
      <c r="H60" s="38"/>
      <c r="I60" s="38"/>
    </row>
    <row r="61" spans="4:9" x14ac:dyDescent="0.25">
      <c r="E61" s="42"/>
      <c r="F61" s="42"/>
      <c r="G61" s="42"/>
    </row>
    <row r="62" spans="4:9" x14ac:dyDescent="0.25">
      <c r="E62" s="42"/>
      <c r="F62" s="42"/>
      <c r="G62" s="42"/>
    </row>
    <row r="63" spans="4:9" x14ac:dyDescent="0.25">
      <c r="E63" s="42"/>
      <c r="F63" s="42"/>
      <c r="G63" s="42"/>
    </row>
    <row r="64" spans="4:9" x14ac:dyDescent="0.25">
      <c r="E64" s="42"/>
      <c r="F64" s="42"/>
      <c r="G64" s="42"/>
    </row>
    <row r="65" spans="5:7" x14ac:dyDescent="0.25">
      <c r="E65" s="42"/>
      <c r="F65" s="42"/>
      <c r="G65" s="42"/>
    </row>
    <row r="66" spans="5:7" x14ac:dyDescent="0.25">
      <c r="E66" s="42"/>
      <c r="F66" s="42"/>
      <c r="G66" s="42"/>
    </row>
    <row r="67" spans="5:7" x14ac:dyDescent="0.25">
      <c r="E67" s="42"/>
      <c r="F67" s="42"/>
      <c r="G67" s="42"/>
    </row>
    <row r="68" spans="5:7" x14ac:dyDescent="0.25">
      <c r="E68" s="42"/>
      <c r="F68" s="42"/>
      <c r="G68" s="42"/>
    </row>
    <row r="69" spans="5:7" x14ac:dyDescent="0.25">
      <c r="E69" s="42"/>
      <c r="F69" s="42"/>
      <c r="G69" s="42"/>
    </row>
    <row r="70" spans="5:7" x14ac:dyDescent="0.25">
      <c r="E70" s="42"/>
      <c r="F70" s="42"/>
      <c r="G70" s="42"/>
    </row>
    <row r="71" spans="5:7" x14ac:dyDescent="0.25">
      <c r="E71" s="42"/>
      <c r="F71" s="42"/>
      <c r="G71" s="42"/>
    </row>
    <row r="72" spans="5:7" x14ac:dyDescent="0.25">
      <c r="E72" s="42"/>
      <c r="F72" s="42"/>
      <c r="G72" s="42"/>
    </row>
    <row r="73" spans="5:7" x14ac:dyDescent="0.25">
      <c r="E73" s="42"/>
      <c r="F73" s="42"/>
      <c r="G73" s="42"/>
    </row>
    <row r="74" spans="5:7" x14ac:dyDescent="0.25">
      <c r="E74" s="42"/>
      <c r="F74" s="42"/>
      <c r="G74" s="42"/>
    </row>
    <row r="75" spans="5:7" x14ac:dyDescent="0.25">
      <c r="E75" s="42"/>
      <c r="F75" s="42"/>
      <c r="G75" s="42"/>
    </row>
    <row r="76" spans="5:7" x14ac:dyDescent="0.25">
      <c r="E76" s="42"/>
      <c r="F76" s="42"/>
      <c r="G76" s="42"/>
    </row>
    <row r="77" spans="5:7" x14ac:dyDescent="0.25">
      <c r="E77" s="42"/>
      <c r="F77" s="42"/>
      <c r="G77" s="42"/>
    </row>
    <row r="78" spans="5:7" x14ac:dyDescent="0.25">
      <c r="E78" s="42"/>
      <c r="F78" s="42"/>
      <c r="G78" s="42"/>
    </row>
    <row r="79" spans="5:7" x14ac:dyDescent="0.25">
      <c r="E79" s="42"/>
      <c r="F79" s="42"/>
      <c r="G79" s="42"/>
    </row>
    <row r="80" spans="5:7" x14ac:dyDescent="0.25">
      <c r="E80" s="42"/>
      <c r="F80" s="42"/>
      <c r="G80" s="42"/>
    </row>
    <row r="81" spans="5:7" x14ac:dyDescent="0.25">
      <c r="E81" s="42"/>
      <c r="F81" s="42"/>
      <c r="G81" s="42"/>
    </row>
    <row r="82" spans="5:7" x14ac:dyDescent="0.25">
      <c r="E82" s="42"/>
      <c r="F82" s="42"/>
      <c r="G82" s="42"/>
    </row>
    <row r="83" spans="5:7" x14ac:dyDescent="0.25">
      <c r="E83" s="42"/>
      <c r="F83" s="42"/>
      <c r="G83" s="42"/>
    </row>
    <row r="84" spans="5:7" x14ac:dyDescent="0.25">
      <c r="E84" s="42"/>
      <c r="F84" s="42"/>
      <c r="G84" s="42"/>
    </row>
    <row r="85" spans="5:7" x14ac:dyDescent="0.25">
      <c r="E85" s="42"/>
      <c r="F85" s="42"/>
      <c r="G85" s="42"/>
    </row>
    <row r="86" spans="5:7" x14ac:dyDescent="0.25">
      <c r="E86" s="42"/>
      <c r="F86" s="42"/>
      <c r="G86" s="42"/>
    </row>
    <row r="87" spans="5:7" x14ac:dyDescent="0.25">
      <c r="E87" s="42"/>
      <c r="F87" s="42"/>
      <c r="G87" s="42"/>
    </row>
  </sheetData>
  <sheetProtection formatCells="0" formatColumns="0" insertColumns="0" insertRows="0" insertHyperlinks="0" sort="0" autoFilter="0" pivotTables="0"/>
  <mergeCells count="5">
    <mergeCell ref="C8:L8"/>
    <mergeCell ref="B19:L20"/>
    <mergeCell ref="M2:S3"/>
    <mergeCell ref="B2:L2"/>
    <mergeCell ref="B3:L4"/>
  </mergeCells>
  <hyperlinks>
    <hyperlink ref="B3" r:id="rId1"/>
  </hyperlinks>
  <pageMargins left="0.7" right="0.7" top="0.75" bottom="0.75" header="0.3" footer="0.3"/>
  <pageSetup paperSize="9" orientation="portrait"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I28"/>
  <sheetViews>
    <sheetView topLeftCell="B9" zoomScale="120" zoomScaleNormal="120" workbookViewId="0">
      <selection activeCell="H7" sqref="H7"/>
    </sheetView>
  </sheetViews>
  <sheetFormatPr baseColWidth="10" defaultColWidth="11.42578125" defaultRowHeight="15" x14ac:dyDescent="0.25"/>
  <cols>
    <col min="2" max="2" width="42.140625" customWidth="1"/>
  </cols>
  <sheetData>
    <row r="2" spans="2:9" x14ac:dyDescent="0.25">
      <c r="B2" t="s">
        <v>7</v>
      </c>
      <c r="C2" t="s">
        <v>405</v>
      </c>
    </row>
    <row r="3" spans="2:9" ht="15.75" thickBot="1" x14ac:dyDescent="0.3">
      <c r="B3" t="s">
        <v>406</v>
      </c>
      <c r="C3" s="1" t="e">
        <f>#REF!</f>
        <v>#REF!</v>
      </c>
    </row>
    <row r="4" spans="2:9" ht="16.5" thickBot="1" x14ac:dyDescent="0.3">
      <c r="B4" t="s">
        <v>407</v>
      </c>
      <c r="C4" s="1" t="e">
        <f>#REF!</f>
        <v>#REF!</v>
      </c>
      <c r="G4" s="3"/>
      <c r="H4" s="432" t="s">
        <v>395</v>
      </c>
      <c r="I4" s="433"/>
    </row>
    <row r="5" spans="2:9" ht="15.75" x14ac:dyDescent="0.25">
      <c r="B5" t="s">
        <v>408</v>
      </c>
      <c r="C5" s="1" t="e">
        <f>#REF!</f>
        <v>#REF!</v>
      </c>
      <c r="G5" s="3" t="s">
        <v>396</v>
      </c>
      <c r="H5" s="4">
        <v>0.5</v>
      </c>
      <c r="I5" s="5">
        <f>H5</f>
        <v>0.5</v>
      </c>
    </row>
    <row r="6" spans="2:9" ht="15.75" x14ac:dyDescent="0.25">
      <c r="B6" t="s">
        <v>409</v>
      </c>
      <c r="C6" s="1" t="e">
        <f>#REF!</f>
        <v>#REF!</v>
      </c>
      <c r="G6" s="6" t="s">
        <v>397</v>
      </c>
      <c r="H6" s="7">
        <v>0.2</v>
      </c>
      <c r="I6" s="8">
        <f>H5+H6</f>
        <v>0.7</v>
      </c>
    </row>
    <row r="7" spans="2:9" ht="15.75" x14ac:dyDescent="0.25">
      <c r="B7" t="s">
        <v>410</v>
      </c>
      <c r="C7" s="1" t="e">
        <f>#REF!</f>
        <v>#REF!</v>
      </c>
      <c r="G7" s="6" t="s">
        <v>398</v>
      </c>
      <c r="H7" s="7">
        <v>0.2</v>
      </c>
      <c r="I7" s="8">
        <f>I6+H7</f>
        <v>0.89999999999999991</v>
      </c>
    </row>
    <row r="8" spans="2:9" ht="15.75" x14ac:dyDescent="0.25">
      <c r="B8" t="s">
        <v>411</v>
      </c>
      <c r="C8" s="1" t="e">
        <f>#REF!</f>
        <v>#REF!</v>
      </c>
      <c r="G8" s="6" t="s">
        <v>399</v>
      </c>
      <c r="H8" s="7">
        <v>0.1</v>
      </c>
      <c r="I8" s="8">
        <f>I7+H8</f>
        <v>0.99999999999999989</v>
      </c>
    </row>
    <row r="9" spans="2:9" ht="16.5" thickBot="1" x14ac:dyDescent="0.3">
      <c r="B9" t="s">
        <v>412</v>
      </c>
      <c r="C9" s="1" t="e">
        <f>#REF!</f>
        <v>#REF!</v>
      </c>
      <c r="G9" s="9" t="s">
        <v>400</v>
      </c>
      <c r="H9" s="10">
        <f>SUM(H5:H8)</f>
        <v>0.99999999999999989</v>
      </c>
      <c r="I9" s="11"/>
    </row>
    <row r="10" spans="2:9" ht="16.5" thickBot="1" x14ac:dyDescent="0.3">
      <c r="C10" s="1"/>
      <c r="G10" s="6"/>
      <c r="H10" s="12"/>
      <c r="I10" s="13"/>
    </row>
    <row r="11" spans="2:9" ht="16.5" thickBot="1" x14ac:dyDescent="0.3">
      <c r="B11" t="s">
        <v>352</v>
      </c>
      <c r="C11" t="s">
        <v>405</v>
      </c>
      <c r="G11" s="14" t="s">
        <v>401</v>
      </c>
      <c r="H11" s="15"/>
      <c r="I11" s="16" t="e">
        <f>#REF!</f>
        <v>#REF!</v>
      </c>
    </row>
    <row r="12" spans="2:9" ht="16.5" thickBot="1" x14ac:dyDescent="0.3">
      <c r="B12" t="s">
        <v>382</v>
      </c>
      <c r="C12" s="2" t="e">
        <f>#REF!</f>
        <v>#REF!</v>
      </c>
      <c r="G12" s="6"/>
      <c r="H12" s="12"/>
      <c r="I12" s="13"/>
    </row>
    <row r="13" spans="2:9" ht="15.75" x14ac:dyDescent="0.25">
      <c r="B13" t="s">
        <v>82</v>
      </c>
      <c r="C13" s="2" t="e">
        <f>#REF!</f>
        <v>#REF!</v>
      </c>
      <c r="G13" s="3" t="s">
        <v>402</v>
      </c>
      <c r="H13" s="17" t="e">
        <f>(I11-H14)/2</f>
        <v>#REF!</v>
      </c>
      <c r="I13" s="18"/>
    </row>
    <row r="14" spans="2:9" ht="15.75" x14ac:dyDescent="0.25">
      <c r="B14" t="s">
        <v>383</v>
      </c>
      <c r="C14" s="2" t="e">
        <f>#REF!</f>
        <v>#REF!</v>
      </c>
      <c r="G14" s="6" t="s">
        <v>403</v>
      </c>
      <c r="H14" s="19">
        <v>1.4999999999999999E-2</v>
      </c>
      <c r="I14" s="20"/>
    </row>
    <row r="15" spans="2:9" ht="16.5" thickBot="1" x14ac:dyDescent="0.3">
      <c r="B15" t="s">
        <v>384</v>
      </c>
      <c r="C15" s="2" t="e">
        <f>#REF!</f>
        <v>#REF!</v>
      </c>
      <c r="G15" s="9" t="s">
        <v>404</v>
      </c>
      <c r="H15" s="10" t="e">
        <f>SUM(H5:H8)-H13-H14</f>
        <v>#REF!</v>
      </c>
      <c r="I15" s="21"/>
    </row>
    <row r="16" spans="2:9" x14ac:dyDescent="0.25">
      <c r="B16" t="s">
        <v>413</v>
      </c>
      <c r="C16" s="2" t="e">
        <f>#REF!</f>
        <v>#REF!</v>
      </c>
    </row>
    <row r="17" spans="2:3" x14ac:dyDescent="0.25">
      <c r="B17" t="s">
        <v>387</v>
      </c>
      <c r="C17" s="2" t="e">
        <f>#REF!</f>
        <v>#REF!</v>
      </c>
    </row>
    <row r="18" spans="2:3" x14ac:dyDescent="0.25">
      <c r="B18" t="s">
        <v>388</v>
      </c>
      <c r="C18" s="2" t="e">
        <f>#REF!</f>
        <v>#REF!</v>
      </c>
    </row>
    <row r="19" spans="2:3" x14ac:dyDescent="0.25">
      <c r="B19" t="s">
        <v>414</v>
      </c>
      <c r="C19" s="2" t="e">
        <f>#REF!</f>
        <v>#REF!</v>
      </c>
    </row>
    <row r="20" spans="2:3" x14ac:dyDescent="0.25">
      <c r="B20" t="s">
        <v>187</v>
      </c>
      <c r="C20" s="2" t="e">
        <f>#REF!</f>
        <v>#REF!</v>
      </c>
    </row>
    <row r="21" spans="2:3" x14ac:dyDescent="0.25">
      <c r="B21" t="s">
        <v>390</v>
      </c>
      <c r="C21" s="2" t="e">
        <f>#REF!</f>
        <v>#REF!</v>
      </c>
    </row>
    <row r="22" spans="2:3" x14ac:dyDescent="0.25">
      <c r="B22" t="s">
        <v>391</v>
      </c>
      <c r="C22" s="2" t="e">
        <f>#REF!</f>
        <v>#REF!</v>
      </c>
    </row>
    <row r="23" spans="2:3" x14ac:dyDescent="0.25">
      <c r="B23" t="s">
        <v>415</v>
      </c>
      <c r="C23" s="2" t="e">
        <f>#REF!</f>
        <v>#REF!</v>
      </c>
    </row>
    <row r="24" spans="2:3" x14ac:dyDescent="0.25">
      <c r="B24" t="s">
        <v>416</v>
      </c>
      <c r="C24" s="2" t="e">
        <f>#REF!</f>
        <v>#REF!</v>
      </c>
    </row>
    <row r="25" spans="2:3" x14ac:dyDescent="0.25">
      <c r="B25" t="s">
        <v>417</v>
      </c>
      <c r="C25" s="2" t="e">
        <f>#REF!</f>
        <v>#REF!</v>
      </c>
    </row>
    <row r="26" spans="2:3" x14ac:dyDescent="0.25">
      <c r="B26" t="s">
        <v>418</v>
      </c>
      <c r="C26" s="2" t="e">
        <f>#REF!</f>
        <v>#REF!</v>
      </c>
    </row>
    <row r="27" spans="2:3" x14ac:dyDescent="0.25">
      <c r="B27" t="s">
        <v>419</v>
      </c>
      <c r="C27" s="1" t="e">
        <f>#REF!</f>
        <v>#REF!</v>
      </c>
    </row>
    <row r="28" spans="2:3" x14ac:dyDescent="0.25">
      <c r="B28" t="s">
        <v>420</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MIPG INSTITUCIONAL</vt:lpstr>
      <vt:lpstr>TABLA DINÁMICA</vt:lpstr>
      <vt:lpstr>Hoja1</vt:lpstr>
      <vt:lpstr>PROGRAMACIÓN DE META </vt:lpstr>
      <vt:lpstr>GRÁFICOAVANCE</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Director Inderbu</cp:lastModifiedBy>
  <cp:revision/>
  <dcterms:created xsi:type="dcterms:W3CDTF">2020-11-26T21:38:07Z</dcterms:created>
  <dcterms:modified xsi:type="dcterms:W3CDTF">2022-07-06T21:03:15Z</dcterms:modified>
  <cp:category/>
  <cp:contentStatus/>
</cp:coreProperties>
</file>